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irv-ees\jobs\327002 SCE Workpapers - 2019\(06.2) - SWLG009-01 - LED, Tube\Deliverables\"/>
    </mc:Choice>
  </mc:AlternateContent>
  <xr:revisionPtr revIDLastSave="0" documentId="13_ncr:1_{3E153239-4253-4641-947A-43851D9BCAC4}" xr6:coauthVersionLast="36" xr6:coauthVersionMax="36" xr10:uidLastSave="{00000000-0000-0000-0000-000000000000}"/>
  <bookViews>
    <workbookView xWindow="0" yWindow="0" windowWidth="28800" windowHeight="12228" xr2:uid="{CE7DC9C7-0E1A-463E-85AF-26D49B5429D3}"/>
  </bookViews>
  <sheets>
    <sheet name="Cost Summary" sheetId="7" r:id="rId1"/>
    <sheet name="Base Material Cost" sheetId="9" r:id="rId2"/>
    <sheet name="LED Material Cost" sheetId="1" r:id="rId3"/>
    <sheet name="Top Bulb" sheetId="2" state="hidden" r:id="rId4"/>
    <sheet name="1000 Bulbs" sheetId="3" state="hidden" r:id="rId5"/>
    <sheet name="Bees" sheetId="4" state="hidden" r:id="rId6"/>
    <sheet name="Bulbs " sheetId="5" state="hidden" r:id="rId7"/>
    <sheet name="prolighting" sheetId="6" state="hidden" r:id="rId8"/>
  </sheets>
  <definedNames>
    <definedName name="_xlnm._FilterDatabase" localSheetId="2" hidden="1">'LED Material Cost'!$A$1:$M$101</definedName>
    <definedName name="_xlnm._FilterDatabase" localSheetId="3" hidden="1">'Top Bulb'!$A$1:$K$72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1" i="7" l="1"/>
  <c r="F10" i="7"/>
  <c r="E3" i="7" l="1"/>
  <c r="E46" i="7" s="1"/>
  <c r="E48" i="7" s="1"/>
  <c r="E4" i="7"/>
  <c r="E47" i="7" s="1"/>
  <c r="E49" i="7" s="1"/>
  <c r="C49" i="7"/>
  <c r="C48" i="7"/>
  <c r="C47" i="7"/>
  <c r="C46" i="7"/>
  <c r="G45" i="7"/>
  <c r="F45" i="7"/>
  <c r="F34" i="7" l="1"/>
  <c r="G34" i="7"/>
  <c r="D28" i="7"/>
  <c r="E28" i="7"/>
  <c r="F28" i="7" s="1"/>
  <c r="G28" i="7"/>
  <c r="E29" i="7"/>
  <c r="G29" i="7"/>
  <c r="E122" i="9"/>
  <c r="E121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4" i="9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E89" i="9"/>
  <c r="B89" i="9"/>
  <c r="E88" i="9"/>
  <c r="B88" i="9"/>
  <c r="E87" i="9"/>
  <c r="B87" i="9"/>
  <c r="E86" i="9"/>
  <c r="B86" i="9"/>
  <c r="E85" i="9"/>
  <c r="B85" i="9"/>
  <c r="E84" i="9"/>
  <c r="B84" i="9"/>
  <c r="E83" i="9"/>
  <c r="B83" i="9"/>
  <c r="E82" i="9"/>
  <c r="B82" i="9"/>
  <c r="E81" i="9"/>
  <c r="B81" i="9"/>
  <c r="E80" i="9"/>
  <c r="B80" i="9"/>
  <c r="E79" i="9"/>
  <c r="B79" i="9"/>
  <c r="E78" i="9"/>
  <c r="B78" i="9"/>
  <c r="E77" i="9"/>
  <c r="B77" i="9"/>
  <c r="E76" i="9"/>
  <c r="B76" i="9"/>
  <c r="E75" i="9"/>
  <c r="B75" i="9"/>
  <c r="E74" i="9"/>
  <c r="B74" i="9"/>
  <c r="E73" i="9"/>
  <c r="B73" i="9"/>
  <c r="E72" i="9"/>
  <c r="B72" i="9"/>
  <c r="E71" i="9"/>
  <c r="B71" i="9"/>
  <c r="E70" i="9"/>
  <c r="B70" i="9"/>
  <c r="E69" i="9"/>
  <c r="B69" i="9"/>
  <c r="E68" i="9"/>
  <c r="B68" i="9"/>
  <c r="E67" i="9"/>
  <c r="B67" i="9"/>
  <c r="E66" i="9"/>
  <c r="B66" i="9"/>
  <c r="E65" i="9"/>
  <c r="B65" i="9"/>
  <c r="E64" i="9"/>
  <c r="B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D24" i="7" l="1"/>
  <c r="E174" i="1"/>
  <c r="E171" i="1"/>
  <c r="E172" i="1"/>
  <c r="E173" i="1"/>
  <c r="M185" i="1"/>
  <c r="C18" i="7"/>
  <c r="F8" i="7" s="1"/>
  <c r="E170" i="1"/>
  <c r="E169" i="1"/>
  <c r="E168" i="1"/>
  <c r="P33" i="1"/>
  <c r="P32" i="1"/>
  <c r="C14" i="7"/>
  <c r="C15" i="7"/>
  <c r="C16" i="7"/>
  <c r="C17" i="7"/>
  <c r="C19" i="7"/>
  <c r="F9" i="7" s="1"/>
  <c r="C22" i="7"/>
  <c r="E10" i="7" l="1"/>
  <c r="E8" i="7"/>
  <c r="C4" i="7" l="1"/>
  <c r="C3" i="7"/>
  <c r="F3" i="7" l="1"/>
  <c r="F4" i="7"/>
  <c r="B24" i="7" l="1"/>
  <c r="C24" i="7"/>
  <c r="D23" i="7"/>
  <c r="D22" i="7"/>
  <c r="D21" i="7"/>
  <c r="D20" i="7"/>
  <c r="D19" i="7"/>
  <c r="D18" i="7"/>
  <c r="D17" i="7"/>
  <c r="D16" i="7"/>
  <c r="D15" i="7"/>
  <c r="D14" i="7"/>
  <c r="G8" i="7"/>
  <c r="D3" i="7" s="1"/>
  <c r="D46" i="7" s="1"/>
  <c r="D48" i="7" l="1"/>
  <c r="F46" i="7"/>
  <c r="F48" i="7" s="1"/>
  <c r="G46" i="7"/>
  <c r="G48" i="7" s="1"/>
  <c r="G3" i="7"/>
  <c r="H3" i="7"/>
  <c r="G10" i="7"/>
  <c r="D4" i="7" s="1"/>
  <c r="D47" i="7" s="1"/>
  <c r="D49" i="7" l="1"/>
  <c r="G47" i="7"/>
  <c r="G49" i="7" s="1"/>
  <c r="F47" i="7"/>
  <c r="F49" i="7" s="1"/>
  <c r="G4" i="7"/>
  <c r="H4" i="7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02" i="1"/>
  <c r="E103" i="1"/>
  <c r="E104" i="1"/>
  <c r="E105" i="1"/>
  <c r="E106" i="1"/>
  <c r="E107" i="1"/>
  <c r="E108" i="1"/>
  <c r="E109" i="1"/>
  <c r="E110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7" i="1"/>
  <c r="E129" i="1"/>
  <c r="G36" i="6"/>
  <c r="G37" i="6"/>
  <c r="G38" i="6"/>
  <c r="G39" i="6"/>
  <c r="G40" i="6"/>
  <c r="G41" i="6"/>
  <c r="E23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2" i="6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2" i="4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2" i="3"/>
  <c r="B71" i="2"/>
  <c r="B52" i="2"/>
  <c r="B45" i="2"/>
  <c r="B46" i="2"/>
  <c r="B27" i="2"/>
  <c r="B19" i="2"/>
  <c r="B13" i="2"/>
  <c r="B11" i="2"/>
  <c r="B6" i="2"/>
  <c r="B4" i="2"/>
  <c r="B2" i="2"/>
  <c r="B72" i="2"/>
  <c r="B70" i="2"/>
  <c r="B67" i="2"/>
  <c r="B66" i="2"/>
  <c r="B65" i="2"/>
  <c r="B64" i="2"/>
  <c r="B58" i="2"/>
  <c r="B57" i="2"/>
  <c r="B51" i="2"/>
  <c r="B54" i="2"/>
  <c r="B53" i="2"/>
  <c r="B50" i="2"/>
  <c r="B48" i="2"/>
  <c r="B42" i="2"/>
  <c r="B41" i="2"/>
  <c r="B38" i="2"/>
  <c r="B37" i="2"/>
  <c r="B36" i="2"/>
  <c r="B35" i="2"/>
  <c r="B33" i="2"/>
  <c r="B31" i="2"/>
  <c r="B28" i="2"/>
  <c r="B26" i="2"/>
  <c r="B25" i="2"/>
  <c r="B24" i="2"/>
  <c r="B23" i="2"/>
  <c r="B21" i="2"/>
  <c r="B20" i="2"/>
  <c r="B18" i="2"/>
  <c r="B16" i="2"/>
  <c r="B15" i="2"/>
  <c r="B12" i="2"/>
  <c r="B8" i="2"/>
  <c r="B5" i="2"/>
</calcChain>
</file>

<file path=xl/sharedStrings.xml><?xml version="1.0" encoding="utf-8"?>
<sst xmlns="http://schemas.openxmlformats.org/spreadsheetml/2006/main" count="3517" uniqueCount="806">
  <si>
    <t>product</t>
  </si>
  <si>
    <t>product-href</t>
  </si>
  <si>
    <t>Brand</t>
  </si>
  <si>
    <t>Price</t>
  </si>
  <si>
    <t>Wattage</t>
  </si>
  <si>
    <t>lumens</t>
  </si>
  <si>
    <t>Fluorescent T8 Equiv</t>
  </si>
  <si>
    <t>Replacement Type</t>
  </si>
  <si>
    <t>Dimmable</t>
  </si>
  <si>
    <t>DLC</t>
  </si>
  <si>
    <t>Length</t>
  </si>
  <si>
    <t>Sylvania LED17T8/L48/FG/841/SUB/G7 - 17W T8 LED - 48" - 4100K - Ballast Compatible - Case of 10</t>
  </si>
  <si>
    <t>https://www.topbulb.com/sylvania-led17t8-l48-fg-841-sub-g7-17w-t8-led-48-4100k-ballast-compatible-case-of-10</t>
  </si>
  <si>
    <t>Sylvania</t>
  </si>
  <si>
    <t>Ballast Compatible</t>
  </si>
  <si>
    <t>Not Dimmable</t>
  </si>
  <si>
    <t>null</t>
  </si>
  <si>
    <t>Standard - 17W T8 LED - 25W Equal - 36" - 4100K - Instant Start</t>
  </si>
  <si>
    <t>https://www.topbulb.com/standard-17w-t8-led-25w-equal-36-4100k-instant-start</t>
  </si>
  <si>
    <t>Standard Products</t>
  </si>
  <si>
    <t>DLC Listed</t>
  </si>
  <si>
    <t>GE 35773 | 18W LED T8 - 32W T8 Equal - 4 ft - 6500K - Ballast Compatible - 20 Case</t>
  </si>
  <si>
    <t>https://www.topbulb.com/ge-35773-18w-led-t8-g13-base-6500k-20-case</t>
  </si>
  <si>
    <t>GE Lighting</t>
  </si>
  <si>
    <t>Sylvania 75065 - 8.5W T8 LED - 24" - 3500K - Ballast Compatible - Case of 10</t>
  </si>
  <si>
    <t>https://www.topbulb.com/sylvania-75065-led8t8-l24-fg-835-sub-g6-led</t>
  </si>
  <si>
    <t>Sylvania 75116 - 17W T8 LED - 48" - 3500K - Ballast Compatible - Case of 10</t>
  </si>
  <si>
    <t>https://www.topbulb.com/sylvania-75116-led17t8-l48-fg-835-sub-g6-led</t>
  </si>
  <si>
    <t>Standard 11W T8 LED - 20W Equal - 36" - 4000K - Instant/Program Start</t>
  </si>
  <si>
    <t>https://www.topbulb.com/standard-11w-t8-led-20w-equal-36-4000k-instant-program-start</t>
  </si>
  <si>
    <t>Sylvania 75287 - 15.5W T8 LED - 48" - 3500K - Ballast Compatible - Case of 10</t>
  </si>
  <si>
    <t>https://www.topbulb.com/sylvania-75287-led15t8-l48-dim-835-sub-g6-led</t>
  </si>
  <si>
    <t>Standard 15W T8 LED - 30W Equal - 4000K - Ballast Compatible</t>
  </si>
  <si>
    <t>https://www.topbulb.com/standard-15w-t8-led-30w-equal-4000k-instant-rapid-program-start</t>
  </si>
  <si>
    <t>Standard 17W T8 LED - 32W Equal - 48" - 4000K - Instant/Program Start</t>
  </si>
  <si>
    <t>https://www.topbulb.com/standard-17w-t8-led-32w-equal-48-4000k-instant-program-start</t>
  </si>
  <si>
    <t>Eiko 09355 | 17W T8 LED - 32W Equal - 4' - 3500K - Ballast Compatible - Dimmable - 25 Case</t>
  </si>
  <si>
    <t>https://www.topbulb.com/eiko-led22t8f-48-835-g6dr-glass-direct-fit-dlc-v3-1-t8-4ft-17w-2200lm-3500k-dimmable-emergency-80cri-120-277v-347v</t>
  </si>
  <si>
    <t>Eiko</t>
  </si>
  <si>
    <t>GE 35768 | 18W LED T8 - 32W T8 Equal - 4 ft - 3500K - Ballast Compatible - 20 Case</t>
  </si>
  <si>
    <t>https://www.topbulb.com/ge-35768-18w-led-t8-g13-base-3500k-20-case</t>
  </si>
  <si>
    <t>Sylvania 75133 - 15.5W T8 LED - 48" - 3500K - Ballast Compatible - Case of 10</t>
  </si>
  <si>
    <t>https://www.topbulb.com/sylvania-75133-led15t8-l48-fp-835-sub-g6-led</t>
  </si>
  <si>
    <t>Eiko 09292 - 15W LED T8 - 32W Equal - 5000K - Dual Mode Operation</t>
  </si>
  <si>
    <t>https://www.topbulb.com/eiko-09292-15w-led-t8-32w-equal-5000k-dual-mode-operation</t>
  </si>
  <si>
    <t>Forest FL-T8U450-15-BN | 15W T8 LED - 32W T8 Equal - 4' - 5000K - Dual Mode - 20 Case</t>
  </si>
  <si>
    <t>https://www.topbulb.com/forest-fl-t8u450-15-bn-15w-dlc-t8-4-ft-5000k-with-without-ballast</t>
  </si>
  <si>
    <t>Forest Lighting</t>
  </si>
  <si>
    <t>GE 93133 | 18W LED T8 - 4 Ft - 2550 Lumens - 3500K - 25/Case</t>
  </si>
  <si>
    <t>https://www.topbulb.com/ge-93133-18w-t8-led-32w-t8-equal-3500k-instant-program-start</t>
  </si>
  <si>
    <t>Standard 15W T8 LED - 30W Equal - 3500K - Ballast Compatible</t>
  </si>
  <si>
    <t>https://www.topbulb.com/standard-15w-t8-led-30w-equal-3500k-instant-rapid-program-start</t>
  </si>
  <si>
    <t>Sylvania 75286 - 15.5W T8 LED - 48" - 3000K - Ballast Compatible - Case of 10</t>
  </si>
  <si>
    <t>https://www.topbulb.com/sylvania-75286-led15t8-l48-dim-830-sub-g6-led</t>
  </si>
  <si>
    <t>Sylvania 75129 - 12.5W T8 LED - 36" - 3500K - Ballast Compatible - Case of 10</t>
  </si>
  <si>
    <t>https://www.topbulb.com/sylvania-75129-led12t8-l36-fg-835-sub-g6-led</t>
  </si>
  <si>
    <t>Sylvania 75066 - 8.5W T8 LED - 24" - 4100K - Ballast Compatible - Case of 10</t>
  </si>
  <si>
    <t>https://www.topbulb.com/sylvania-75066-led8t8-l24-fg-841-sub-g6-led</t>
  </si>
  <si>
    <t>GE 93135 | 18W LED T8 - 4 Ft - 2550 Lumens - 4000K - 25/Case</t>
  </si>
  <si>
    <t>https://www.topbulb.com/ge-93135-18w-t8-led-32w-t8-equal-4000k-instant-program-start</t>
  </si>
  <si>
    <t>Standard 22W 48" T8 LED - 32W Equal - 3500K Neutral White - Instant Start</t>
  </si>
  <si>
    <t>https://www.topbulb.com/standard-22w-48-t8-led-32w-equal-3500k-neutral-white-instant-start</t>
  </si>
  <si>
    <t>GE 62409 | 15W LED T8 - 4 Ft - 2350 Lumens - 5000K - 25/Case</t>
  </si>
  <si>
    <t>https://www.topbulb.com/ge-62409-15w-led-t8-g13-base-5000k-25-case</t>
  </si>
  <si>
    <t>GE 35767 | 18W LED T8 - 32W T8 Equal - 4 fit - 3000K - Ballast Compatible - 20 Case</t>
  </si>
  <si>
    <t>https://www.topbulb.com/ge-35767-18w-led-t8-g13-base-3000k-20-case</t>
  </si>
  <si>
    <t>GE 61271 | 12W LED T8 - 4 Ft - 1800 Lumens - 4000K - 25/Case</t>
  </si>
  <si>
    <t>https://www.topbulb.com/ge-61271-12w-led-t8-g13-base-4000k-25-case</t>
  </si>
  <si>
    <t>Sylvania 79528 - 12W T8 LED - 48" - 4100K - Ballast Compatible - Case of 10</t>
  </si>
  <si>
    <t>https://www.topbulb.com/sylvania-79528-led12t8-l48-fg-841-sub-g6-led</t>
  </si>
  <si>
    <t>Sylvania 75134 - 15.5W T8 LED - 48" - 4100K - Ballast Compatible - Case of 10</t>
  </si>
  <si>
    <t>https://www.topbulb.com/sylvania-75134-led15t8-l48-fp-841-sub-g6-led</t>
  </si>
  <si>
    <t>GE 35772 | 18W LED T8 - 32W T8 Equal - 4 ft - 5000K - Ballast Compatible - 20 Case</t>
  </si>
  <si>
    <t>https://www.topbulb.com/ge-35772-18w-led-t8-g13-base-5000k-20-case</t>
  </si>
  <si>
    <t>Standard 17W T8 LED - 32W Equal - 48" - 3500K - Instant/Program Start</t>
  </si>
  <si>
    <t>https://www.topbulb.com/standard-17w-t8-led-32w-equal-48-3500k-instant-program-start</t>
  </si>
  <si>
    <t>Standard 18W T8 LED - 32W Equal - 3500K - Instant, Rapid, Program Start</t>
  </si>
  <si>
    <t>https://www.topbulb.com/standard-18w-t8-led-32w-equal-3500k-instant-rapid-program-start</t>
  </si>
  <si>
    <t>Sylvania 75070 - 8.5W T8 LED - 24" - 5000K - Ballast Compatible - Case of 10</t>
  </si>
  <si>
    <t>https://www.topbulb.com/sylvania-75070-led8t8-l24-fg-850-sub-g6-led</t>
  </si>
  <si>
    <t>Green Creative 97740 - 12W T8 LED - 32W Equal - 5000K - Ballast Compatible</t>
  </si>
  <si>
    <t>https://www.topbulb.com/green-creative-97740-12w-t8-led-32w-equal-5000k-ballast-compatible</t>
  </si>
  <si>
    <t>Green Creative</t>
  </si>
  <si>
    <t>GE 62402 | 15W LED T8 - 4 Ft - 2250 Lumens - 4000K - 25/Case</t>
  </si>
  <si>
    <t>https://www.topbulb.com/ge-62402-15w-led-t8-g13-base-4000k-25-case</t>
  </si>
  <si>
    <t>Standard 15W T8 LED - 30W Equal - 5000K - Ballast Compatible</t>
  </si>
  <si>
    <t>https://www.topbulb.com/standard-15w-t8-led-30w-equal-5000k-instant-rapid-program-start</t>
  </si>
  <si>
    <t>Eiko 60440 | 8W T8 LED - 18W T8 Equal - 2' - 3500K - Ballast Compatible - 25 Case</t>
  </si>
  <si>
    <t>https://www.topbulb.com/eiko-led8wt8-24-835-g7dr-glass-direct-fit-dlc-t8-24-8w-1200lm-3500k-80cri-120-277v347v-25-case</t>
  </si>
  <si>
    <t>GE 35769 | 18W LED T8 - 32W T8 Equal - 4 ft - 4000K - Ballast Compatible - 20 Case</t>
  </si>
  <si>
    <t>https://www.topbulb.com/ge-35769-18w-led-t8-g13-base-4000k-20-case</t>
  </si>
  <si>
    <t>Eiko 60441 | 8W T8 LED - 18W T8 Equal - 2' - 4000K - Ballast Compatible - 25 Case</t>
  </si>
  <si>
    <t>https://www.topbulb.com/eiko-led8wt8-24-840-g7dr-glass-direct-fit-dlc-t8-24-8w-1250lm-4000k-80cri-120-277v347v-25-case</t>
  </si>
  <si>
    <t>GE 31550 | 18W LED T8 - 4 Ft - 2450 Lumens - 3000K - 25/Case</t>
  </si>
  <si>
    <t>https://www.topbulb.com/ge-31550-18w-led-t8-g13-base-3000k-25-case</t>
  </si>
  <si>
    <t>Eiko 09177 | 17W T8 LED - 32W Equal - 4' - 5000K - Ballast Compatible - Dimmable</t>
  </si>
  <si>
    <t>https://www.topbulb.com/eiko-led22t8f-48-850-g6dr-glass-direct-fit-dlc-v3-1-t8-4ft-17w-2200lm-5000k-dimmable-emergency-80cri-120-277v-347v</t>
  </si>
  <si>
    <t>Eiko 09291 - 15W LED T8 - 32W Equal - 4000K - Dual Mode Operation</t>
  </si>
  <si>
    <t>https://www.topbulb.com/eiko-09291-15w-led-t8-32w-equal-4000k-dual-mode-operation</t>
  </si>
  <si>
    <t>Sylvania 79527 - 12W T8 LED - 48" - 3500K - Ballast Compatible - Case of 10</t>
  </si>
  <si>
    <t>https://www.topbulb.com/sylvania-79527-led12t8-l48-fg-835-sub-g6-led</t>
  </si>
  <si>
    <t>GE 62399 | 15W LED T8 - 4 Ft - 2150 Lumens - 3000K - 25/Case</t>
  </si>
  <si>
    <t>https://www.topbulb.com/ge-62399-15w-led-t8-g13-base-3000k-25-case</t>
  </si>
  <si>
    <t>Green Creative 97722 - 14.5W T8 LED - 32W Equal - 4000K - Ballast Bypass</t>
  </si>
  <si>
    <t>https://www.topbulb.com/green-creative-97722-14-5w-t8-led-32w-equal-4000k-ballast-bypass</t>
  </si>
  <si>
    <t>Green Creative 97742 - 8W T8 LED - 17W Equal - 3500K - Ballast Compatible</t>
  </si>
  <si>
    <t>https://www.topbulb.com/green-creative-97742-8w-t8-led-17w-equal-3500k-ballast-compatible</t>
  </si>
  <si>
    <t>Sylvania 75128 - 12.5W T8 LED - 36" - 3000K - Ballast Compatible - Case of 10</t>
  </si>
  <si>
    <t>https://www.topbulb.com/sylvania-75128-led12t8-l36-fg-830-sub-g6-led</t>
  </si>
  <si>
    <t>Sylvania 75135 - 15.5W T8 LED - 48" - 5000K - Ballast Compatible - Case of 10</t>
  </si>
  <si>
    <t>https://www.topbulb.com/sylvania-75135-led15t8-l48-fp-850-sub-g6-led</t>
  </si>
  <si>
    <t>Standard - 9W T8 LED - 18W Equal - 4000K - Ballast Compatible</t>
  </si>
  <si>
    <t>https://www.topbulb.com/standard-9w-t8-led-18w-equal-4000k-instant-rapid-program-start</t>
  </si>
  <si>
    <t>Sylvania 79526 - 12W T8 LED - 48" - 3000K - Ballast Compatible - Case of 10</t>
  </si>
  <si>
    <t>https://www.topbulb.com/sylvania-79526-led12t8-l48-fg-830-sub-g6-led</t>
  </si>
  <si>
    <t>Green Creative 97737 - 12W T8 LED - 32W Equal - 3000K - Ballast Compatible</t>
  </si>
  <si>
    <t>https://www.topbulb.com/green-creative-97737-12w-t8-led-32w-equal-3000k-ballast-compatible</t>
  </si>
  <si>
    <t>Eiko 09560 | 15W T8 LED - 32W T8 Equal - 4' - 4000K - Ballast Compatible - 25 Case</t>
  </si>
  <si>
    <t>https://www.topbulb.com/eiko-09560-15w-t8-led-32w-t8-equal-4-ft-4000k-25-case</t>
  </si>
  <si>
    <t>GE 61223 | 12W LED T8 - 4 Ft - 1800 Lumens - 3500K - 25/Case</t>
  </si>
  <si>
    <t>https://www.topbulb.com/ge-61223-12w-led-t8-g13-base-3500k-25-case</t>
  </si>
  <si>
    <t>Sylvania 75131 - 12.5W T8 LED - 36" - 5000K - Ballast Compatible - Case of 10</t>
  </si>
  <si>
    <t>https://www.topbulb.com/sylvania-75131-led12t8-l36-fg-850-sub-g6-led</t>
  </si>
  <si>
    <t>Eiko 09561 | 15W T8 LED - 32W T8 Equal - 4' - 5000K - Ballast Compatible - 25 Case</t>
  </si>
  <si>
    <t>https://www.topbulb.com/eiko-09561-15w-t8-led-32w-equal-4-ft-5000k-ballast-compatible</t>
  </si>
  <si>
    <t>GE 93140 | 18W LED T8 - 4 Ft - 2650 Lumens - 5000K - 25/Case</t>
  </si>
  <si>
    <t>https://www.topbulb.com/ge-93140-18w-t8-led-30w-32w-equal-5000k-instant-programmed-start</t>
  </si>
  <si>
    <t>Standard - 12W T8 LED - 25W Equal - 48" 4000K - Instant/Program Start</t>
  </si>
  <si>
    <t>https://www.topbulb.com/standard-12w-t8-led-25w-equal-48-4000k-instant-program-start</t>
  </si>
  <si>
    <t>Standard 12W T8 LED - 25W Equal - 48" - 5000K - Instant/Program Start</t>
  </si>
  <si>
    <t>https://www.topbulb.com/standard-12w-t8-led-25w-equal-48-5000k-instant-program-start</t>
  </si>
  <si>
    <t>Eiko 60443 | 11.5W T8 LED - 32W Equal - 4' - 3500K - Ballast Compatible - 25 Case</t>
  </si>
  <si>
    <t>https://www.topbulb.com/eiko-led115wt8-48-835-g7dr-glass-direct-fit-dlc-t8-48-115w-1700lm-3500k-80cri-120-277v347v-25-case</t>
  </si>
  <si>
    <t>Eiko 60442 | 8W T8 LED - 18W T8 Equal - 2' - 5000K - Ballast Compatible - 25 Case</t>
  </si>
  <si>
    <t>https://www.topbulb.com/eiko-led8wt8-24-850-g7dr-glass-direct-fit-dlc-t8-24-8w-1250lm-5000k-80cri-120-277v347v-25-case</t>
  </si>
  <si>
    <t>Standard 13W T8 LED - 25W Equal - 4000K - Ballast Compatible</t>
  </si>
  <si>
    <t>https://www.topbulb.com/standard-13w-t8-led-25w-equal-4000k-instant-rapid-program-start</t>
  </si>
  <si>
    <t>Sylvania 75132 - 15.5W T8 LED - 48" - 3000K - Ballast Compatible - Case of 10</t>
  </si>
  <si>
    <t>https://www.topbulb.com/sylvania-75132-led15t8-l48-fp-830-sub-g6-led</t>
  </si>
  <si>
    <t>Standard 17W T8 LED - 32W Equal - 48" - 5000K - Instant/Program Start</t>
  </si>
  <si>
    <t>https://www.topbulb.com/standard-17w-t8-led-32w-equal-48-5000k-instant-program-start</t>
  </si>
  <si>
    <t>Standard - 18W T8 LED - 32W Equal - Ballast Compatible</t>
  </si>
  <si>
    <t>https://www.topbulb.com/standard-18w-t8-led-32w-equal-instant-rapid-program-start</t>
  </si>
  <si>
    <t>Standard - 9W T8 LED - 18W Equal - 24" - 4000K - Instant/Program Start</t>
  </si>
  <si>
    <t>https://www.topbulb.com/standard-9w-t8-led-18w-equal-24-4000k-instant-program-start</t>
  </si>
  <si>
    <t>Sylvania 79529 - 12W T8 LED - 48" - 5000K - Ballast Compatible - Case of 10</t>
  </si>
  <si>
    <t>https://www.topbulb.com/sylvania-79529-led12t8-l48-fg-850-sub-g6-led</t>
  </si>
  <si>
    <t>GE 61218 | 12W LED T8 - 4 Ft - 1750 Lumens - 3000K - 25/Case</t>
  </si>
  <si>
    <t>https://www.topbulb.com/ge-61218-12w-led-t8-g13-base-3000k-25-case</t>
  </si>
  <si>
    <t>Eiko 60444 | 11.5W T8 LED - 32W Equal - 4' - 4000K - Ballast Compatible - 25 Case</t>
  </si>
  <si>
    <t>https://www.topbulb.com/eiko-led115wt8-48-840-g7dr-glass-direct-fit-dlc-t8-48-115w-1800lm-4000k-80cri-120-277v347v-25-case</t>
  </si>
  <si>
    <t>GE 62401 | 15W LED T8 - 4 Ft - 2250 Lumens - 3500K - 25/Case</t>
  </si>
  <si>
    <t>https://www.topbulb.com/ge-62401-15w-led-t8-g13-base-3500k-25-case</t>
  </si>
  <si>
    <t>Standard - 18W 48" T8 LED - 30W/32W Equal - Cool White - Instant Start</t>
  </si>
  <si>
    <t>https://www.topbulb.com/standard-18w-48-t8-led-30w-32w-equal-cool-white-instant-start</t>
  </si>
  <si>
    <t>Sylvania 75064 - 8.5W T8 LED - 24" - 3000K - Ballast Compatible - Case of 10</t>
  </si>
  <si>
    <t>https://www.topbulb.com/sylvania-75064-led8t8-l24-fg-830-sub-g6-led</t>
  </si>
  <si>
    <t>GE 61327 | 12W LED T8 - 4 Ft - 1900 Lumens - 5000K - 25/Case</t>
  </si>
  <si>
    <t>https://www.topbulb.com/ge-61327-12w-led-t8-g13-base-5000k-25-case</t>
  </si>
  <si>
    <t>Sylvania 75130 - 12.5W T8 LED - 36" - 4100K - Ballast Compatible - Case of 10</t>
  </si>
  <si>
    <t>https://www.topbulb.com/sylvania-75130-led12t8-l36-fg-841-sub-g6-led</t>
  </si>
  <si>
    <t>Sylvania 75297 - 15.5W T8 LED - 48" - 5000K - Ballast Compatible - Case of 10</t>
  </si>
  <si>
    <t>https://www.topbulb.com/sylvania-75297-led15t8-l48-dim-850-sub-g6-led</t>
  </si>
  <si>
    <t>efficacy</t>
  </si>
  <si>
    <t>Beam Angle</t>
  </si>
  <si>
    <t>4ft LED T8 - 2200 Lumens - 5000K - 18 Watts - Plug and Play or Ballast Bypass - Diva Light T8R-22L-50K-DM-BUNDLE</t>
  </si>
  <si>
    <t>Diva Light</t>
  </si>
  <si>
    <t>180°</t>
  </si>
  <si>
    <t>Type A - Plug and Play</t>
  </si>
  <si>
    <t>No</t>
  </si>
  <si>
    <t>Yes</t>
  </si>
  <si>
    <t>Satco S9938 - 4 ft. T8 - Plug and Play LED Tube Lamp - 1700 Lumens - 11.5 Watts - 3000K</t>
  </si>
  <si>
    <t>Satco</t>
  </si>
  <si>
    <t>4ft LED T8 - 2200 Lumens - 4000K - 15 Watts - Plug and play - Works with electronic ballast - Satco S29977</t>
  </si>
  <si>
    <t>Espen L48T8/835/12G-EB - 4 ft. LED T8 - 1800 Lumens - 12 Watts - 3500K - Plug and Play</t>
  </si>
  <si>
    <t>Espen</t>
  </si>
  <si>
    <t>325°</t>
  </si>
  <si>
    <t>4ft LED T8 - 2100 Lumens - 4000K - 18 Watts - Plug and Play or Ballast Bypass - Diva Light T8R-22L-40K-DM</t>
  </si>
  <si>
    <t>Type B - Ballast Bypass</t>
  </si>
  <si>
    <t>4ft LED T8 - 2100 Lumens - 4000K - 18 Watts - Plug and Play or Ballast Bypass - Diva Light T8R-22L-40K-DM-BUNDLE</t>
  </si>
  <si>
    <t>4ft LED T8 - 1800 Lumens - 5000K - 12 Watts - Plug and play - Works with electronic ballast - Satco S29941</t>
  </si>
  <si>
    <t>4ft LED T8 - 2100 Lumens - 3500K - 18 Watts - Plug and Play or Ballast Bypass - Diva Light T8R-22L-35K-DM</t>
  </si>
  <si>
    <t>4ft LED T8 - 2100 Lumens - 3500K - 15 Watts - Plug and play - Works with electronic ballast - Satco S29976</t>
  </si>
  <si>
    <t>4ft LED T8 - 2200 Lumens - 4000K - 15 Watts - Plug and play - Works with electronic ballast - Espen L48T8-840-15G-EB-AC</t>
  </si>
  <si>
    <t>4ft LED T8 - 2050 Lumens - 5000K - 13 Watts - Plug and play - Works with electronic ballast - Green Creative 13T8-4F-850-DIR</t>
  </si>
  <si>
    <t>310°</t>
  </si>
  <si>
    <t>4ft LED T8 - 2200 Lumens - 5000K - 15 Watts - Plug and play - Works with electronic ballast - Espen L48T8-850-15G-EB-AC</t>
  </si>
  <si>
    <t>4ft LED T8 - 1800 Lumens - 3500K - 12 Watts - Plug and Play or Ballast Bypass - Espen L48T8-835-12G-AB</t>
  </si>
  <si>
    <t>4ft LED T8 - 2100 Lumens - 3500K - 14 Watts - Plug and play - Works with electronic ballast - Espen L48T8-835-14G-EB</t>
  </si>
  <si>
    <t>4ft LED T8 - 1800 Lumens - 3500K - 13 Watts - Plug and Play or Ballast Bypass - Satco S8891</t>
  </si>
  <si>
    <t>4ft LED T8 - 1900 Lumens - 4000K - 13 Watts - Plug and Play or Ballast Bypass - Satco S8892</t>
  </si>
  <si>
    <t>4ft LED T8 - 1700 Lumens - 3000K - 12 Watts - Plug and play - Works with electronic ballast - Satco S29938</t>
  </si>
  <si>
    <t>4ft LED T8 - 1800 Lumens - 5000K - 12 Watts - Plug and Play or Ballast Bypass - Espen L48T8-850-12G-AB</t>
  </si>
  <si>
    <t>Espen L48T8/850/12G-EB - 4 ft. LED T8 - 1800 Lumens - 12 Watts - 5000K - Plug and Play</t>
  </si>
  <si>
    <t>4ft LED T8 - 2200 Lumens - 5000K - 15 Watts - Plug and play - Works with electronic ballast - Satco S29978</t>
  </si>
  <si>
    <t>4ft LED T8 - 2200 Lumens - 5000K - 18 Watts - Plug and Play or Ballast Bypass - Diva Light T8R-22L-50K-DM</t>
  </si>
  <si>
    <t>4ft LED T8 - 1700 Lumens - 3500K - 12 Watts - Plug and play - Works with electronic ballast - Satco S29939</t>
  </si>
  <si>
    <t>4ft LED T8 - 1800 Lumens - 3000K - 13 Watts - Plug and Play or Ballast Bypass - Satco S8890</t>
  </si>
  <si>
    <t>4ft LED T8 - 1800 Lumens - 4000K - 12 Watts - Plug and play - Works with electronic ballast - Satco S29940</t>
  </si>
  <si>
    <t>4ft LED T8 - 2100 Lumens - 5000K - 14 Watts - Plug and play - Works with electronic ballast - Espen L48T8-850-14G-EB</t>
  </si>
  <si>
    <t>4ft LED T8 - 2050 Lumens - 4000K - 13 Watts - Plug and play - Works with electronic ballast - Green Creative 13T8-4F-840-DIR</t>
  </si>
  <si>
    <t>4ft LED T8 - 2100 Lumens - 3500K - 18 Watts - Plug and Play or Ballast Bypass - Diva Light T8R-22L-35K-DM-BUNDLE</t>
  </si>
  <si>
    <t>4ft LED T8 - 1800 Lumens - 4000K - 12 Watts - Plug and Play or Ballast Bypass - Espen L48T8-840-12G-AB</t>
  </si>
  <si>
    <t>4ft LED T8 - 2100 Lumens - 3000K - 15 Watts - Plug and play - Works with electronic ballast - Satco S29975</t>
  </si>
  <si>
    <t>4ft LED T8 - 1900 Lumens - 5000K - 13 Watts - Plug and Play or Ballast Bypass - Satco S8893</t>
  </si>
  <si>
    <t>4ft LED T8 - 2100 Lumens - 4000K - 14 Watts - Plug and play - Works with electronic ballast - Espen L48T8-840-14G-EB</t>
  </si>
  <si>
    <t>Espen L48T8/840/12G-EB - 4 ft. LED T8 - 1800 Lumens - 12 Watts - 4000K - Plug and Play</t>
  </si>
  <si>
    <t>https://www.1000bulbs.com/product/200490/GREENCREATIVE-97842.html</t>
  </si>
  <si>
    <t>Plug and Play</t>
  </si>
  <si>
    <t>https://www.1000bulbs.com/product/201359/LEDT-10059.html</t>
  </si>
  <si>
    <t>LifeBulb</t>
  </si>
  <si>
    <t>4 ft. T8 LED Tube - 2200 Lumens - 15W - 3500 Kelvin - Can be used with Existing Ballast or Without - Hybrid T8 LED Tube - 120-277V - Case of 25 - GlobaLux LHT8-15-835-FC</t>
  </si>
  <si>
    <t>https://www.1000bulbs.com/product/203637/GLBLUX-10095.html</t>
  </si>
  <si>
    <t>GlobaLux</t>
  </si>
  <si>
    <t>Ballast Bypass/Plug and Play</t>
  </si>
  <si>
    <t>Yes Premium</t>
  </si>
  <si>
    <t>4 ft. T8 LED Tube - 2400 Lumens - 20W - 5000 Kelvin - Can be used with Existing Ballast or Without - Hybrid T8 LED Tube - 120-277V - Euri Lighting ET8-1150H-20</t>
  </si>
  <si>
    <t>https://www.1000bulbs.com/product/191688/IRT-10037B.html</t>
  </si>
  <si>
    <t>Euri Lighting</t>
  </si>
  <si>
    <t>4 ft. T8 LED Tube - 1950 Lumens - 13W - 5000 Kelvin - Can be used with Existing Ballast or Without - Hybrid T8 LED Tube - 120-277V - Case of 25 - GlobaLux LHT8-12-850-FC</t>
  </si>
  <si>
    <t>https://www.1000bulbs.com/product/208429/GLBLUX-10143.html</t>
  </si>
  <si>
    <t>https://www.1000bulbs.com/product/211117/LEDT-10046CS.html</t>
  </si>
  <si>
    <t>https://www.1000bulbs.com/product/201514/TCP-10062.html</t>
  </si>
  <si>
    <t>TCP</t>
  </si>
  <si>
    <t>https://www.1000bulbs.com/product/200387/GREENCREATIVE-28403.html</t>
  </si>
  <si>
    <t>https://www.1000bulbs.com/product/204081/IRT-10165.html</t>
  </si>
  <si>
    <t>https://www.1000bulbs.com/product/200388/GREENCREATIVE-97841.html</t>
  </si>
  <si>
    <t>https://www.1000bulbs.com/product/211115/LEDT-10045CS.html</t>
  </si>
  <si>
    <t>https://www.1000bulbs.com/product/203638/GLBLUX-10096.html</t>
  </si>
  <si>
    <t>https://www.1000bulbs.com/product/201271/LUNERA-10083.html</t>
  </si>
  <si>
    <t>Lunera</t>
  </si>
  <si>
    <t>https://www.1000bulbs.com/product/200111/LEDT-10036.html</t>
  </si>
  <si>
    <t>4 ft. T8 LED Tube - 2200 Lumens - 15W - 5000 Kelvin - Can be used with Existing Ballast or Without - Hybrid T8 LED Tube - 120-277V - Case of 25 - GlobaLux LHT8-15-850-FC</t>
  </si>
  <si>
    <t>https://www.1000bulbs.com/product/203639/GLBLUX-10097.html</t>
  </si>
  <si>
    <t>https://www.1000bulbs.com/product/210950/IRT-10126-CS.html</t>
  </si>
  <si>
    <t>2 ft. T8 LED Tube - 120-277V - 1000 Lumens - 8W - 3500 Kelvin - Can be used with Existing Ballast or Without - Hybrid T8 LED Tube - 120-277V - GlobaLux LHT8-10-835-FC</t>
  </si>
  <si>
    <t>https://www.1000bulbs.com/product/200360/GLBLUX-10047.html</t>
  </si>
  <si>
    <t>https://www.1000bulbs.com/product/200857/GREENCREATIVE-28397.html</t>
  </si>
  <si>
    <t>https://www.1000bulbs.com/product/200488/GREENCREATIVE-28404.html</t>
  </si>
  <si>
    <t>4 ft. T8 LED Tube - 2300 Lumens - 18W - 4000 Kelvin - Can be used with Existing Ballast or Without - Hybrid T8 LED Tube - 120-277V - Euri Lighting ET8-3140H-18</t>
  </si>
  <si>
    <t>https://www.1000bulbs.com/product/209004/IRT-10183.html</t>
  </si>
  <si>
    <t>4 ft. T8 LED Tube - 2300 Lumens - 18W - 5000 Kelvin - Can be used with Existing Ballast or Without - Hybrid T8 LED Tube - 120-277V - Euri Lighting ET8-3150H-18</t>
  </si>
  <si>
    <t>https://www.1000bulbs.com/product/209007/IRT-10184.html</t>
  </si>
  <si>
    <t>https://www.1000bulbs.com/product/201515/TCP-10063.html</t>
  </si>
  <si>
    <t>https://www.1000bulbs.com/product/201354/LEDT-10038.html</t>
  </si>
  <si>
    <t>https://www.1000bulbs.com/product/201377/LEDT-10041.html</t>
  </si>
  <si>
    <t>https://www.1000bulbs.com/product/201273/LUNERA-10081.html</t>
  </si>
  <si>
    <t>https://www.1000bulbs.com/product/200112/LEDT-10040.html</t>
  </si>
  <si>
    <t>https://www.1000bulbs.com/product/211012/TCP-10339.html</t>
  </si>
  <si>
    <t>https://www.1000bulbs.com/product/201360/LEDT-10060.html</t>
  </si>
  <si>
    <t>https://www.1000bulbs.com/product/200486/GREENCREATIVE-28398.html</t>
  </si>
  <si>
    <t>https://www.1000bulbs.com/product/210947/GREENCREATIVE-97958-CS.html</t>
  </si>
  <si>
    <t>https://www.1000bulbs.com/product/211013/TCP-10340.html</t>
  </si>
  <si>
    <t>https://www.1000bulbs.com/product/204080/IRT-10164.html</t>
  </si>
  <si>
    <t>https://www.1000bulbs.com/product/210948/GREENCREATIVE-97959-CS.html</t>
  </si>
  <si>
    <t>https://www.1000bulbs.com/product/201355/LEDT-10039.html</t>
  </si>
  <si>
    <t>https://www.1000bulbs.com/product/209609/PLT-11349.html</t>
  </si>
  <si>
    <t>https://www.1000bulbs.com/product/201517/TCP-10064.html</t>
  </si>
  <si>
    <t>4 ft. T8 LED Tube - 2400 Lumens - 20W - 4000 Kelvin - Can be used with Existing Ballast or Without - Hybrid T8 LED Tube - 120-277V - Euri Lighting ET8-1140H-20</t>
  </si>
  <si>
    <t>https://www.1000bulbs.com/product/191686/IRT-10036B.html</t>
  </si>
  <si>
    <t>2 ft. T8 LED Tube - 120-277V - 1000 Lumens - 8W - 4000 Kelvin - Can be used with Existing Ballast or Without - Hybrid T8 LED Tube - 120-277V - GlobaLux LHT8-10-840-FC</t>
  </si>
  <si>
    <t>https://www.1000bulbs.com/product/200361/GLBLUX-10048.html</t>
  </si>
  <si>
    <t>https://www.1000bulbs.com/product/211116/LEDT-10044CS.html</t>
  </si>
  <si>
    <t>4 ft. T8 LED Tube - 1900 Lumens - 13W - 4000 Kelvin - Can be used with Existing Ballast or Without - Hybrid T8 LED Tube - 120-277V - Case of 25 - GlobaLux LHT8-12-840-FC</t>
  </si>
  <si>
    <t>https://www.1000bulbs.com/product/208428/GLBLUX-10142.html</t>
  </si>
  <si>
    <t>-</t>
  </si>
  <si>
    <t>2 ft. T8 LED Tube - 120-277V - 1000 Lumens - 8W - 5000 Kelvin - Can be used with Existing Ballast or Without - Hybrid T8 LED Tube - 120-277V - GlobaLux LHT8-10-850-FC</t>
  </si>
  <si>
    <t>https://www.1000bulbs.com/product/200362/GLBLUX-10049.html</t>
  </si>
  <si>
    <t>https://www.1000bulbs.com/product/202412/LUNERA-10125.html</t>
  </si>
  <si>
    <t>https://www.1000bulbs.com/product/201272/LUNERA-10082.html</t>
  </si>
  <si>
    <t>https://www.1000bulbs.com/product/211005/TCP-10338.html</t>
  </si>
  <si>
    <t>URL</t>
  </si>
  <si>
    <t>23.74 .</t>
  </si>
  <si>
    <t>24 .</t>
  </si>
  <si>
    <t>4 ft. T8 LED Tube - 2200 Lumens - 15W - 3500 Kelv - Can be used with Existg Ballast or Without - Hybrid T8 LED Tube - 120-277V - Case of 25 - GlobaLux LHT8-15-835-FC</t>
  </si>
  <si>
    <t>48 .</t>
  </si>
  <si>
    <t>4 ft. T8 LED Tube - 2400 Lumens - 20W - 5000 Kelv - Can be used with Existg Ballast or Without - Hybrid T8 LED Tube - 120-277V - Euri Lightg ET8-1150H-20</t>
  </si>
  <si>
    <t>Euri Lightg</t>
  </si>
  <si>
    <t>47.75 .</t>
  </si>
  <si>
    <t>4 ft. T8 LED Tube - 1950 Lumens - 13W - 5000 Kelv - Can be used with Existg Ballast or Without - Hybrid T8 LED Tube - 120-277V - Case of 25 - GlobaLux LHT8-12-850-FC</t>
  </si>
  <si>
    <t>5000 Kelv - 1800 Lumens - T8 U-Bend LED - 13W - 6 . Leg Spacg - Works with Electronic Ballasts - 120-277V - Case of 16</t>
  </si>
  <si>
    <t>22.5 .</t>
  </si>
  <si>
    <t>47.8 .</t>
  </si>
  <si>
    <t>47.76 .</t>
  </si>
  <si>
    <t>47.77 .</t>
  </si>
  <si>
    <t>4100 Kelv - 1800 Lumens - T8 U-Bend LED - 13W - 6 . Leg Spacg - Works with Electronic Ballasts - 120-277V - Case of 16</t>
  </si>
  <si>
    <t>5000 Kelv - 2200 Lumens - T8 U-Bend LED - 15W - 6 . Leg Spacg - Works with Electronic Ballasts - 120-277V</t>
  </si>
  <si>
    <t>22.4 .</t>
  </si>
  <si>
    <t>4 ft. T8 LED Tube - 2200 Lumens - 15W - 5000 Kelv - Can be used with Existg Ballast or Without - Hybrid T8 LED Tube - 120-277V - Case of 25 - GlobaLux LHT8-15-850-FC</t>
  </si>
  <si>
    <t>5000 Kelv - 2100 Lumens - T8 U-Bend LED - 15W - 6 . Leg Spacg - Works with Electronic Ballasts - 120-277V - Case of 10</t>
  </si>
  <si>
    <t>22.72 .</t>
  </si>
  <si>
    <t>2 ft. T8 LED Tube - 120-277V - 1000 Lumens - 8W - 3500 Kelv - Can be used with Existg Ballast or Without - Hybrid T8 LED Tube - 120-277V - GlobaLux LHT8-10-835-FC</t>
  </si>
  <si>
    <t>4 ft. T8 LED Tube - 2300 Lumens - 18W - 4000 Kelv - Can be used with Existg Ballast or Without - Hybrid T8 LED Tube - 120-277V - Euri Lightg ET8-3140H-18</t>
  </si>
  <si>
    <t>48.04 .</t>
  </si>
  <si>
    <t>4 ft. T8 LED Tube - 2300 Lumens - 18W - 5000 Kelv - Can be used with Existg Ballast or Without - Hybrid T8 LED Tube - 120-277V - Euri Lightg ET8-3150H-18</t>
  </si>
  <si>
    <t>3500 Kelv - 2200 Lumens - T8 U-Bend LED - 15W - 6 . Leg Spacg - Works with Electronic Ballasts - 120-277V</t>
  </si>
  <si>
    <t>4100 Kelv - 1850 Lumens - T8 U-Bend LED - 13W - 6 . Leg Spacg - Works with Electronic Ballasts - 120-277V, 347V - Case of 24</t>
  </si>
  <si>
    <t>22.75 .</t>
  </si>
  <si>
    <t>3000 Kelv - 2200 Lumens - T8 U-Bend LED - 16W - 6 . Leg Spacg - Works with Electronic Ballasts - 120-277V - Case of 12</t>
  </si>
  <si>
    <t>22.43 .</t>
  </si>
  <si>
    <t>5000 Kelv - 1900 Lumens - T8 U-Bend LED - 13W - 6 . Leg Spacg - Works with Electronic Ballasts - 120-277V, 347V - Case of 24</t>
  </si>
  <si>
    <t>4000 Kelv - 2200 Lumens - T8 U-Bend LED - 16W - 7 . Leg Spacg - Works with Electronic Ballasts - 120-277V - Case of 12</t>
  </si>
  <si>
    <t>4 ft. T8 LED Tube - 2400 Lumens - 20W - 4000 Kelv - Can be used with Existg Ballast or Without - Hybrid T8 LED Tube - 120-277V - Euri Lightg ET8-1140H-20</t>
  </si>
  <si>
    <t>2 ft. T8 LED Tube - 120-277V - 1000 Lumens - 8W - 4000 Kelv - Can be used with Existg Ballast or Without - Hybrid T8 LED Tube - 120-277V - GlobaLux LHT8-10-840-FC</t>
  </si>
  <si>
    <t>3500 Kelv - 1800 Lumens - T8 U-Bend LED - 13W - 6 . Leg Spacg - Works with Electronic Ballasts - 120-277V - Case of 16</t>
  </si>
  <si>
    <t>4 ft. T8 LED Tube - 1900 Lumens - 13W - 4000 Kelv - Can be used with Existg Ballast or Without - Hybrid T8 LED Tube - 120-277V - Case of 25 - GlobaLux LHT8-12-840-FC</t>
  </si>
  <si>
    <t>2 ft. T8 LED Tube - 120-277V - 1000 Lumens - 8W - 5000 Kelv - Can be used with Existg Ballast or Without - Hybrid T8 LED Tube - 120-277V - GlobaLux LHT8-10-850-FC</t>
  </si>
  <si>
    <t>47.72 .</t>
  </si>
  <si>
    <t>4000 Kelv - 2200 Lumens - T8 U-Bend LED - 15W - 6 . Leg Spacg - Works with Electronic Ballasts - 120-277V</t>
  </si>
  <si>
    <t>3500 Kelv - 1800 Lumens - T8 U-Bend LED - 13W - 6 . Leg Spacg - Works with Electronic Ballasts - 120-277V, 347V - Case of 24</t>
  </si>
  <si>
    <t>2 ft. T8 LED Tube - 1300 Lumens - 8  - 3500 Kelv - Works with Electronic Ballasts - No Rewirg - Plug and Play - 120-277V - Green Creative 97842</t>
  </si>
  <si>
    <t>2 ft. T8 LED Tube - 1400 Lumens - 9  - 4000 Kelv - Works with Electronic Ballasts - No Rewirg - Plug and Play - 120-277V - LifeBulb LBT8F1441C</t>
  </si>
  <si>
    <t>4 ft. T8 LED Tube - 1750 Lumens - 12  - 3500 Kelv - Works with Electronic Ballasts - No Rewirg - Plug and Play - 120-277V - TCP L12T8D5035K</t>
  </si>
  <si>
    <t>4 ft. T8 LED Tube - 2050 Lumens - 13  - 4000 Kelv - Works with Electronic Ballasts - No Rewirg - Plug and Play - 120-277V - Green Creative 28403</t>
  </si>
  <si>
    <t>4 ft. T8 LED Tube - 2300 Lumens - 18  - 5000 Kelv - Works with Electronic Ballasts - No Rewirg - Plug and Play - 120-277V - Euri Lightg ET8-1151</t>
  </si>
  <si>
    <t>2 ft. T8 LED Tube - 1300 Lumens - 8  - 3000 Kelv - Works with Electronic Ballasts - No Rewirg - Plug and Play - 120-277V - Green Creative 97841</t>
  </si>
  <si>
    <t>4 ft. T8 LED Tube - 2200 Lumens - 15  - 4000 Kelv - Can be used with Existg Ballast or Without - Hybrid T8 LED Tube - 120-277V - Case of 25 - GlobaLux LHT8-15-840-FC</t>
  </si>
  <si>
    <t xml:space="preserve">25 /28 /29 /31 /32 </t>
  </si>
  <si>
    <t>4 ft. T8 LED Tube - 1800 Lumens - 13  - 3500 Kelv - Works with Electronic Ballasts - No Rewirg - Plug and Play - 120-277V - LifeBulb LBT8F1935C</t>
  </si>
  <si>
    <t>4 ft. T8 LED Tube - 1650 Lumens - 10.5  - 3000 Kelv - Works with Electronic Ballasts - No Rewirg - Plug and Play - 120-277V - Green Creative 28397</t>
  </si>
  <si>
    <t>4 ft. T8 LED Tube - 2050 Lumens - 13  - 5000 Kelv - Works with Electronic Ballasts - No Rewirg - Plug and Play - 120-277V - Green Creative 28404</t>
  </si>
  <si>
    <t>4 ft. T8 LED Tube - 1800 Lumens - 12  - 4100 Kelv - Works with Electronic Ballasts - No Rewirg - Plug and Play - 120-277V - TCP L12T8D5041K</t>
  </si>
  <si>
    <t>4 ft. T8 LED Tube - 2000 Lumens - 13  - 5000 Kelv - Works with Electronic Ballasts - No Rewirg - Plug and Play - 120-277V - LifeBulb LBT8F1950C</t>
  </si>
  <si>
    <t>4 ft. T8 LED Tube - 2200 Lumens - 15  - 5000 Kelv - Works with Electronic Ballasts - No Rewirg - Plug and Play - 120-277V - LifeBulb LBT8F2150C</t>
  </si>
  <si>
    <t>4 ft. T8 LED Tube - 2100 Lumens - 15  - 4100 Kelv - Works with Electronic Ballasts - No Rewirg - Plug and Play - 120-277V - LifeBulb LBT8F2141C</t>
  </si>
  <si>
    <t>2 ft. T8 LED Tube - 1400 Lumens - 9  - 5000 Kelv - Works with Electronic Ballasts - No Rewirg - Plug and Play - 120-277V - LifeBulb LBT8F1450C</t>
  </si>
  <si>
    <t>4 ft. T8 LED Tube - 1650 Lumens - 10.5  - 3500 Kelv - Works with Electronic Ballasts - No Rewirg - Plug and Play - 120-277V - Green Creative 28398</t>
  </si>
  <si>
    <t>4 ft. T8 LED Tube - 2300 Lumens - 18  - 4000 Kelv - Works with Electronic Ballasts - No Rewirg - Plug and Play - 120-277V - Euri Lightg ET8-1141</t>
  </si>
  <si>
    <t>4 ft. T8 LED Tube - 2000 Lumens - 15  - 3500 Kelv - Works with Electronic Ballasts - No Rewirg - Plug and Play - 120-277V - LifeBulb LBT8F2135C</t>
  </si>
  <si>
    <t>4 ft. T8 LED Tube - 1900 Lumens - 13  - 4100 Kelv - Works with Electronic Ballasts - No Rewirg - Plug and Play - 120-277V - LifeBulb LBT8F1941C</t>
  </si>
  <si>
    <t>4 ft. T8 LED Tube - 1850 Lumens - 12  - 5000 Kelv - Works with Electronic Ballasts - No Rewirg - Plug and Play - 120-277V - TCP L12T8D5050K</t>
  </si>
  <si>
    <t>4 ft. T8 LED Tube - 1800 Lumens - 11  - 4000 Kelv - Works with Electronic Ballasts - No Rewirg - Plug and Play - 120-277V - Lunera HN-T8-D-48-11W-840-G2</t>
  </si>
  <si>
    <t>Luemn Efficacy</t>
  </si>
  <si>
    <t>Lumen Efficacy</t>
  </si>
  <si>
    <t>Not Listed</t>
  </si>
  <si>
    <t>https://www.prolighting.com/led-light-bulbs/ledt8lamps/48-led-t8-lamps/48-led-ballast-compatible-lamps/t8-12-48g-830-dir.html</t>
  </si>
  <si>
    <t>RAB</t>
  </si>
  <si>
    <t>Installation: type A, plug and play, ballast compatible</t>
  </si>
  <si>
    <t>240 Degrees</t>
  </si>
  <si>
    <t>https://www.prolighting.com/led-light-bulbs/ledt8lamps/48-led-t8-lamps/48-led-ballast-compatible-lamps/kt-led11-5t8-48gc-850-s.html</t>
  </si>
  <si>
    <t>Keystone</t>
  </si>
  <si>
    <t>220 Degrees</t>
  </si>
  <si>
    <t>https://www.prolighting.com/led-light-bulbs/ledt8lamps/48-led-t8-lamps/48-led-ballast-compatible-lamps/t8-15-48p-850-dir.html</t>
  </si>
  <si>
    <t>160 Degrees</t>
  </si>
  <si>
    <t>https://www.prolighting.com/led-light-bulbs/ledt8lamps/48-led-t8-lamps/48-led-ballast-compatible-lamps/kt-led15t8-48gc-830-s.html</t>
  </si>
  <si>
    <t>https://www.prolighting.com/led-light-bulbs/ledt8lamps/48-led-t8-lamps/hybrid-led-t8-lamps/gl07103-3m.html</t>
  </si>
  <si>
    <t>Single-end or Opposing End powered</t>
  </si>
  <si>
    <t>5 Years</t>
  </si>
  <si>
    <t>https://www.prolighting.com/led-light-bulbs/ledt8lamps/48-led-t8-lamps/48-led-ballast-compatible-lamps/t8-15-48g-830-dir.html</t>
  </si>
  <si>
    <t>https://www.prolighting.com/led-light-bulbs/ledt8lamps/48-led-t8-lamps/48-led-ballast-compatible-lamps/t8-12-48g-850-dir.html</t>
  </si>
  <si>
    <t>https://www.prolighting.com/led-light-bulbs/ledt8lamps/48-led-t8-lamps/hybrid-led-t8-lamps/kt-led15t8-48gc-850-x.html</t>
  </si>
  <si>
    <t>Installation: type A, plug and play, ballast compatible OR Type B, single-end wire ballast bypass</t>
  </si>
  <si>
    <t>https://www.prolighting.com/led-light-bulbs/ledt8lamps/48-led-t8-lamps/48-led-ballast-compatible-lamps/kt-led11-5t8-48gc-830-s.html</t>
  </si>
  <si>
    <t>https://www.prolighting.com/led-light-bulbs/ledt8lamps/48-led-t8-lamps/48-led-ballast-compatible-lamps/t8-12-48p-830-dir.html</t>
  </si>
  <si>
    <t>https://www.prolighting.com/led-light-bulbs/ledt8lamps/48-led-t8-lamps/48-led-ballast-compatible-lamps/kt-led15t8-48gc-835-s.html</t>
  </si>
  <si>
    <t>https://www.prolighting.com/led-light-bulbs/ledt8lamps/48-led-t8-lamps/48-led-ballast-compatible-lamps/kt-led11-5t8-48gc-835-s.html</t>
  </si>
  <si>
    <t>https://www.prolighting.com/led-light-bulbs/ledt8lamps/48-led-t8-lamps/hybrid-led-t8-lamps/kt-led15t8-48gc-835-x.html</t>
  </si>
  <si>
    <t>https://www.prolighting.com/led-light-bulbs/ledt8lamps/48-led-t8-lamps/48-led-ballast-compatible-lamps/t8-15-48p-835-dir.html</t>
  </si>
  <si>
    <t>https://www.prolighting.com/led-light-bulbs/ledt8lamps/48-led-t8-lamps/hybrid-led-t8-lamps/kt-led15t8-48gc-840-x.html</t>
  </si>
  <si>
    <t>https://www.prolighting.com/led-light-bulbs/ledt8lamps/48-led-t8-lamps/48-led-ballast-compatible-lamps/kt-led15t8-48gc-840-x.html</t>
  </si>
  <si>
    <t>https://www.prolighting.com/led-light-bulbs/ledt8lamps/48-led-t8-lamps/48-led-ballast-compatible-lamps/kt-led15t8-48gc-850-s.html</t>
  </si>
  <si>
    <t>https://www.prolighting.com/led-light-bulbs/ledt8lamps/48-led-t8-lamps/48-led-ballast-compatible-lamps/kt-led15t8-48gc-850-x.html</t>
  </si>
  <si>
    <t>https://www.prolighting.com/led-light-bulbs/ledt8lamps/48-led-t8-lamps/48-led-ballast-compatible-lamps/gl07103-2m.html</t>
  </si>
  <si>
    <t>https://www.prolighting.com/led-light-bulbs/ledt8lamps/48-led-t8-lamps/48-led-ballast-compatible-lamps/t8-12-48p-850-dir.html</t>
  </si>
  <si>
    <t>https://www.prolighting.com/led-light-bulbs/ledt8lamps/48-led-t8-lamps/48-led-ballast-compatible-lamps/t8-12-48g-835-dir.html</t>
  </si>
  <si>
    <t>https://www.prolighting.com/led-light-bulbs/ledt8lamps/48-led-t8-lamps/hybrid-led-t8-lamps/gl07103-2m.html</t>
  </si>
  <si>
    <t>https://www.prolighting.com/led-light-bulbs/ledt8lamps/48-led-t8-lamps/48-led-ballast-compatible-lamps/t8-15-48g-850-dir.html</t>
  </si>
  <si>
    <t>https://www.prolighting.com/led-light-bulbs/ledt8lamps/48-led-t8-lamps/48-led-ballast-compatible-lamps/t8-12-48g-840-dir.html</t>
  </si>
  <si>
    <t>https://www.prolighting.com/led-light-bulbs/ledt8lamps/48-led-t8-lamps/48-led-ballast-compatible-lamps/t8-15-48p-840-dir.html</t>
  </si>
  <si>
    <t>https://www.prolighting.com/led-light-bulbs/ledt8lamps/48-led-t8-lamps/48-led-ballast-compatible-lamps/t8-12-48p-835-dir.html</t>
  </si>
  <si>
    <t>https://www.prolighting.com/led-light-bulbs/ledt8lamps/48-led-t8-lamps/48-led-ballast-compatible-lamps/t8-15-48g-840-dir.html</t>
  </si>
  <si>
    <t>https://www.prolighting.com/led-light-bulbs/ledt8lamps/48-led-t8-lamps/48-led-ballast-compatible-lamps/t8-15-48g-835-dir.html</t>
  </si>
  <si>
    <t>https://www.prolighting.com/led-light-bulbs/ledt8lamps/48-led-t8-lamps/48-led-ballast-compatible-lamps/t8-12-48p-840-dir.html</t>
  </si>
  <si>
    <t>https://www.prolighting.com/led-light-bulbs/ledt8lamps/48-led-t8-lamps/48-led-ballast-compatible-lamps/kt-led15t8-48gc-840-s.html</t>
  </si>
  <si>
    <t>https://www.prolighting.com/led-light-bulbs/ledt8lamps/48-led-t8-lamps/48-led-ballast-compatible-lamps/gl07103-3m.html</t>
  </si>
  <si>
    <t>https://www.prolighting.com/led-light-bulbs/ledt8lamps/48-led-t8-lamps/48-led-ballast-compatible-lamps/kt-led11-5t8-48gc-840-s.html</t>
  </si>
  <si>
    <t>https://www.prolighting.com/led-light-bulbs/ledt8lamps/48-led-t8-lamps/48-led-ballast-compatible-lamps/kt-led15t8-48gc-835-x.html</t>
  </si>
  <si>
    <t>https://www.prolighting.com/led-light-bulbs/ledt8lamps/48-led-t8-lamps/48-led-ballast-compatible-lamps/t8-15-48p-830-dir.html</t>
  </si>
  <si>
    <t>Efficacy</t>
  </si>
  <si>
    <t>GLL</t>
  </si>
  <si>
    <t>RAB 48 12 Watt  T8 LED - Ballast Compatible - 3000K - 1,800 Lumens</t>
  </si>
  <si>
    <t>Keystone 48 11.5 Watt T8 LED - Ballast Compatible - 5000K - 1,800 Lumens</t>
  </si>
  <si>
    <t>RAB 48 15 Watt  T8 LED - Ballast Compatible - 5000K - 2,200 Lumens</t>
  </si>
  <si>
    <t>Keystone 48 15 Watt T8 LED - Ballast Compatible - 3000K - 2,100 Lumens</t>
  </si>
  <si>
    <t>GLL 48 18W LED T8 - 2,605 Lumens - Direct Wire Single End or Opposing End or Ballast Compatible - 5000K - 120-277V</t>
  </si>
  <si>
    <t>RAB 48 15 Watt  T8 LED - Ballast Compatible - 3000K - 2,200 Lumens</t>
  </si>
  <si>
    <t>RAB 48 12 Watt  T8 LED - Ballast Compatible - 5000K - 1,800 Lumens</t>
  </si>
  <si>
    <t>Keystone 48 15 Watt T8 LED - Single End Wired or Ballast Compatible - 5000K - 1,800 Lumens - 120-277V</t>
  </si>
  <si>
    <t>Keystone 48 11.5 Watt T8 LED - Ballast Compatible - 3000K - 1,700 Lumens</t>
  </si>
  <si>
    <t>Keystone 48 15 Watt T8 LED - Ballast Compatible - 3500K - 2,200 Lumens</t>
  </si>
  <si>
    <t>Keystone 48 11.5 Watt T8 LED - Ballast Compatible - 3500K - 1,700 Lumens</t>
  </si>
  <si>
    <t>Keystone 48 15 Watt T8 LED - Single End Wired or Ballast Compatible - 3500K - 1,800 Lumens - 120-277V</t>
  </si>
  <si>
    <t>RAB 48 15 Watt  T8 LED - Ballast Compatible - 3500K - 2,200 Lumens</t>
  </si>
  <si>
    <t>Keystone 48 15 Watt T8 LED - Single End Wired or Ballast Compatible - 4000K - 1,800 Lumens - 120-277V</t>
  </si>
  <si>
    <t>Keystone 48 15 Watt T8 LED - Ballast Compatible - 5000K - 2,200 Lumens</t>
  </si>
  <si>
    <t>GLL 48 18W LED T8 - 2,460 Lumens - Direct Wire Single End or Opposing End or Ballast Compatible - 4000K - 120-277V</t>
  </si>
  <si>
    <t>RAB 48 12 Watt  T8 LED - Ballast Compatible - 3500K - 1,800 Lumens</t>
  </si>
  <si>
    <t>RAB 48 12 Watt  T8 LED - Ballast Compatible - 4000K - 1,800 Lumens</t>
  </si>
  <si>
    <t>RAB 48 15 Watt  T8 LED - Ballast Compatible - 4000K - 2,200 Lumens</t>
  </si>
  <si>
    <t>Keystone 48 15 Watt T8 LED - Ballast Compatible - 4000K - 2,200 Lumens</t>
  </si>
  <si>
    <t>Keystone 48 11.5 Watt T8 LED - Ballast Compatible - 4000K - 1,800 Lumens</t>
  </si>
  <si>
    <t>https://www.prolighting.com/led-light-bulbs/ledt8lamps/48-led-t8-lamps/kt-led18t8-48p-835-d-vdim.html</t>
  </si>
  <si>
    <t>Installation: type B, ballast bypass, single-end</t>
  </si>
  <si>
    <t>0-10V dimming</t>
  </si>
  <si>
    <t>https://www.prolighting.com/led-light-bulbs/ledt8lamps/48-led-t8-lamps/kt-led14-5t8-48gc-835-d-fdim.html</t>
  </si>
  <si>
    <t>https://www.prolighting.com/led-light-bulbs/ledt8lamps/48-led-t8-lamps/kt-led14-5t8-48gc-840-d-fdim.html</t>
  </si>
  <si>
    <t>https://www.prolighting.com/led-light-bulbs/ledt8lamps/48-led-t8-lamps/kt-led18t8-48p-850-d-vdim.html</t>
  </si>
  <si>
    <t>https://www.prolighting.com/led-light-bulbs/ledt8lamps/48-led-t8-lamps/kt-led18t8-48p-840-d-vdim.html</t>
  </si>
  <si>
    <t>https://www.prolighting.com/led-light-bulbs/ledt8lamps/48-led-t8-lamps/kt-led14-5t8-48gc-850-d-fdim.html</t>
  </si>
  <si>
    <t>Keystone 48 18 Watt Dimmable T8 LED - Ballast Bypass - Single End Wired - 3500K - 1,950 Lumens - 120-277V</t>
  </si>
  <si>
    <t>Keystone 48 14.5 Watt Dimmable T8 LED - Ballast Bypass - Single End Wired - 3500K - 1,900 Lumens - 120V</t>
  </si>
  <si>
    <t>Keystone 48 14.5 Watt Dimmable T8 LED - Ballast Bypass - Single End Wired - 4000K - 1,900 Lumens - 120V</t>
  </si>
  <si>
    <t>Keystone 48 18 Watt Dimmable T8 LED - Ballast Bypass - Single End Wired - 5000K - 2,100 Lumens - 120-277V</t>
  </si>
  <si>
    <t>Keystone 48 18 Watt Dimmable T8 LED - Ballast Bypass - Single End Wired - 4000K - 2,000 Lumens - 120-277V</t>
  </si>
  <si>
    <t>Keystone 48 14.5 Watt Dimmable T8 LED - Ballast Bypass - Single End Wired - 5000K - 1,900 Lumens - 120V</t>
  </si>
  <si>
    <t>2 ft. T8 LED Tube - 1300 Lumens - 8  - 3500 Kelvin - Works with Electronic Ballasts - No Rewiring - Plug and Play - 120-277V - Green Creative 97842</t>
  </si>
  <si>
    <t>2 ft. T8 LED Tube - 1400 Lumens - 9  - 4000 Kelvin - Works with Electronic Ballasts - No Rewiring - Plug and Play - 120-277V - LifeBulb LBT8F1441C</t>
  </si>
  <si>
    <t>4 ft. T8 LED Tube - 1750 Lumens - 12  - 3500 Kelvin - Works with Electronic Ballasts - No Rewiring - Plug and Play - 120-277V - TCP L12T8D5035K</t>
  </si>
  <si>
    <t>4 ft. T8 LED Tube - 2050 Lumens - 13  - 4000 Kelvin - Works with Electronic Ballasts - No Rewiring - Plug and Play - 120-277V - Green Creative 28403</t>
  </si>
  <si>
    <t>4 ft. T8 LED Tube - 2300 Lumens - 18  - 5000 Kelvin - Works with Electronic Ballasts - No Rewiring - Plug and Play - 120-277V - Euri Lighting ET8-1151</t>
  </si>
  <si>
    <t>2 ft. T8 LED Tube - 1300 Lumens - 8  - 3000 Kelvin - Works with Electronic Ballasts - No Rewiring - Plug and Play - 120-277V - Green Creative 97841</t>
  </si>
  <si>
    <t>4 ft. T8 LED Tube - 2200 Lumens - 15  - 4000 Kelvin - Can be used with Existing Ballast or Without - Hybrid T8 LED Tube - 120-277V - Case of 25 - GlobaLux LHT8-15-840-FC</t>
  </si>
  <si>
    <t>4 ft. T8 LED Tube - 1800 Lumens - 13  - 3500 Kelvin - Works with Electronic Ballasts - No Rewiring - Plug and Play - 120-277V - LifeBulb LBT8F1935C</t>
  </si>
  <si>
    <t>4 ft. T8 LED Tube - 1650 Lumens - 10.5  - 3000 Kelvin - Works with Electronic Ballasts - No Rewiring - Plug and Play - 120-277V - Green Creative 28397</t>
  </si>
  <si>
    <t>4 ft. T8 LED Tube - 2050 Lumens - 13  - 5000 Kelvin - Works with Electronic Ballasts - No Rewiring - Plug and Play - 120-277V - Green Creative 28404</t>
  </si>
  <si>
    <t>4 ft. T8 LED Tube - 1800 Lumens - 12  - 4100 Kelvin - Works with Electronic Ballasts - No Rewiring - Plug and Play - 120-277V - TCP L12T8D5041K</t>
  </si>
  <si>
    <t>4 ft. T8 LED Tube - 2000 Lumens - 13  - 5000 Kelvin - Works with Electronic Ballasts - No Rewiring - Plug and Play - 120-277V - LifeBulb LBT8F1950C</t>
  </si>
  <si>
    <t>4 ft. T8 LED Tube - 2200 Lumens - 15  - 5000 Kelvin - Works with Electronic Ballasts - No Rewiring - Plug and Play - 120-277V - LifeBulb LBT8F2150C</t>
  </si>
  <si>
    <t>4 ft. T8 LED Tube - 2100 Lumens - 15  - 4100 Kelvin - Works with Electronic Ballasts - No Rewiring - Plug and Play - 120-277V - LifeBulb LBT8F2141C</t>
  </si>
  <si>
    <t>2 ft. T8 LED Tube - 1400 Lumens - 9  - 5000 Kelvin - Works with Electronic Ballasts - No Rewiring - Plug and Play - 120-277V - LifeBulb LBT8F1450C</t>
  </si>
  <si>
    <t>4 ft. T8 LED Tube - 1650 Lumens - 10.5  - 3500 Kelvin - Works with Electronic Ballasts - No Rewiring - Plug and Play - 120-277V - Green Creative 28398</t>
  </si>
  <si>
    <t>4 ft. T8 LED Tube - 2300 Lumens - 18  - 4000 Kelvin - Works with Electronic Ballasts - No Rewiring - Plug and Play - 120-277V - Euri Lighting ET8-1141</t>
  </si>
  <si>
    <t>4 ft. T8 LED Tube - 2000 Lumens - 15  - 3500 Kelvin - Works with Electronic Ballasts - No Rewiring - Plug and Play - 120-277V - LifeBulb LBT8F2135C</t>
  </si>
  <si>
    <t>4 ft. T8 LED Tube - 1900 Lumens - 13  - 4100 Kelvin - Works with Electronic Ballasts - No Rewiring - Plug and Play - 120-277V - LifeBulb LBT8F1941C</t>
  </si>
  <si>
    <t>4 ft. T8 LED Tube - 1850 Lumens - 12  - 5000 Kelvin - Works with Electronic Ballasts - No Rewiring - Plug and Play - 120-277V - TCP L12T8D5050K</t>
  </si>
  <si>
    <t>4 ft. T8 LED Tube - 1800 Lumens - 11  - 4000 Kelvin - Works with Electronic Ballasts - No Rewiring - Plug and Play - 120-277V - Lunera HN-T8-D-48-11W-840-G2</t>
  </si>
  <si>
    <t>https://www.beeslightg.com/p/T8R-22L-50K-DM-BUNDLE</t>
  </si>
  <si>
    <t>48.00 </t>
  </si>
  <si>
    <t>https://www.beeslightg.com/p/S29977</t>
  </si>
  <si>
    <t>https://www.beeslightg.com/p/L48T8-835-12G-EB</t>
  </si>
  <si>
    <t>https://www.beeslightg.com/p/T8R-22L-40K-DM</t>
  </si>
  <si>
    <t>47.70 </t>
  </si>
  <si>
    <t>https://www.beeslightg.com/p/T8R-22L-40K-DM-BUNDLE</t>
  </si>
  <si>
    <t>https://www.beeslightg.com/p/S29941</t>
  </si>
  <si>
    <t>https://www.beeslightg.com/p/T8R-22L-35K-DM</t>
  </si>
  <si>
    <t>https://www.beeslightg.com/p/S29976</t>
  </si>
  <si>
    <t>https://www.beeslightg.com/p/L48T8-840-15G-EB-AC</t>
  </si>
  <si>
    <t>https://www.beeslightg.com/p/13T8-4F-850-DIR</t>
  </si>
  <si>
    <t>https://www.beeslightg.com/p/L48T8-850-15G-EB-AC</t>
  </si>
  <si>
    <t>https://www.beeslightg.com/p/L48T8-835-12G-AB</t>
  </si>
  <si>
    <t>https://www.beeslightg.com/p/L48T8-835-14G-EB</t>
  </si>
  <si>
    <t>https://www.beeslightg.com/p/S8891</t>
  </si>
  <si>
    <t>https://www.beeslightg.com/p/S8892</t>
  </si>
  <si>
    <t>https://www.beeslightg.com/p/S29938</t>
  </si>
  <si>
    <t>https://www.beeslightg.com/p/L48T8-850-12G-AB</t>
  </si>
  <si>
    <t>https://www.beeslightg.com/p/L48T8-850-12G-EB</t>
  </si>
  <si>
    <t>https://www.beeslightg.com/p/S29978</t>
  </si>
  <si>
    <t>https://www.beeslightg.com/p/T8R-22L-50K-DM</t>
  </si>
  <si>
    <t>https://www.beeslightg.com/p/S29939</t>
  </si>
  <si>
    <t>https://www.beeslightg.com/p/S8890</t>
  </si>
  <si>
    <t>https://www.beeslightg.com/p/S29940</t>
  </si>
  <si>
    <t>https://www.beeslightg.com/p/L48T8-850-14G-EB</t>
  </si>
  <si>
    <t>https://www.beeslightg.com/p/13T8-4F-840-DIR</t>
  </si>
  <si>
    <t>https://www.beeslightg.com/p/T8R-22L-35K-DM-BUNDLE</t>
  </si>
  <si>
    <t>https://www.beeslightg.com/p/L48T8-840-12G-AB</t>
  </si>
  <si>
    <t>https://www.beeslightg.com/p/S29975</t>
  </si>
  <si>
    <t>https://www.beeslightg.com/p/S8893</t>
  </si>
  <si>
    <t>https://www.beeslightg.com/p/L48T8-840-14G-EB</t>
  </si>
  <si>
    <t>https://www.beeslightg.com/p/L48T8-840-12G-EB</t>
  </si>
  <si>
    <t>Dual</t>
  </si>
  <si>
    <t>https://www.beeslighting.com/satco-led-t8/p/S9938</t>
  </si>
  <si>
    <t>satco-led-t8</t>
  </si>
  <si>
    <t>Type A: Plug and Play</t>
  </si>
  <si>
    <t>Product Eligible?</t>
  </si>
  <si>
    <t>Average Cost</t>
  </si>
  <si>
    <t>Measure Case Wattage</t>
  </si>
  <si>
    <t>Weightng</t>
  </si>
  <si>
    <t>Weighted Wattage</t>
  </si>
  <si>
    <t>Cost</t>
  </si>
  <si>
    <t>Weighted Cost</t>
  </si>
  <si>
    <t>Labor</t>
  </si>
  <si>
    <t>Unit Size</t>
  </si>
  <si>
    <t>Material</t>
  </si>
  <si>
    <t>Labor/Lamp w/ OP</t>
  </si>
  <si>
    <t>OP Factor</t>
  </si>
  <si>
    <t>Maxlite</t>
  </si>
  <si>
    <t>https://www.bulbs.com/product/L14T8DF450-GA?RefId=1450</t>
  </si>
  <si>
    <t xml:space="preserve">Maxlite 14W 48" T8 5000K Glass LED Bulb, Ballast Compatible: L14T8DF450-GA </t>
  </si>
  <si>
    <t>Philips</t>
  </si>
  <si>
    <t>Philips 14W 48" 4000K T8 Glass LED Bulb, Ballast Compatible: 14T8/PRO/48-840/IF21/G</t>
  </si>
  <si>
    <t>https://www.bulbs.com/product/14T8-PRO-48-840-IF21-G?RefId=1450</t>
  </si>
  <si>
    <t>https://www.bulbs.com/product/14T8-PRO-48-850-IF21-G?RefId=1450</t>
  </si>
  <si>
    <t xml:space="preserve">Philips 14W 48" 5000K T8 Glass LED Bulb, Ballast Compatible: 14T8/PRO/48-850/IF21/G </t>
  </si>
  <si>
    <t>14 Watts LED Lamp, T8, Medium Bi-Pin (G13), 2100 Lumens, 5000K Bulb Color Temp., 1 EA: 469635</t>
  </si>
  <si>
    <t>https://www.grainger.com/product/PHILIPS-14-Watts-LED-Lamp-52ZX70</t>
  </si>
  <si>
    <t>https://www.grainger.com/product/PHILIPS-14-Watts-LED-Lamp-406T69</t>
  </si>
  <si>
    <t>14 Watts LED Lamp, T8, Medium Bi-Pin (G13), 2100 Lumens, 5000K Bulb Color Temp., 1 EA: 470120</t>
  </si>
  <si>
    <t>14 Watts LED Lamp, T8, Medium Bi-Pin (G13), 2100 Lumens, 4000K Bulb Color Temp., 1 EA</t>
  </si>
  <si>
    <t>https://www.grainger.com/product/PHILIPS-14-Watts-LED-Lamp-52ZX69</t>
  </si>
  <si>
    <t>14 Watts LED Lamp, T8, Medium Bi-Pin (G13), 2100 Lumens, 4000K Bulb Color Temp., 1 EA: 470112</t>
  </si>
  <si>
    <t>https://www.grainger.com/product/PHILIPS-14-Watts-LED-Lamp-406T68</t>
  </si>
  <si>
    <t>Measure Case</t>
  </si>
  <si>
    <t>Troffer (Non-Res, MFm)</t>
  </si>
  <si>
    <t>Measure</t>
  </si>
  <si>
    <t>TLED: Non-Res and MFm</t>
  </si>
  <si>
    <t>TLED: Parking Garage</t>
  </si>
  <si>
    <t>Base Material Cost</t>
  </si>
  <si>
    <t>Measure Material Cost</t>
  </si>
  <si>
    <t>Std Cost ID</t>
  </si>
  <si>
    <t>Measure Cost ID</t>
  </si>
  <si>
    <t>IMC</t>
  </si>
  <si>
    <t>Total Base Cost</t>
  </si>
  <si>
    <t>Total Measure Cost</t>
  </si>
  <si>
    <t>Base Case Wattage</t>
  </si>
  <si>
    <t>Unit Price</t>
  </si>
  <si>
    <t>Case Quantity</t>
  </si>
  <si>
    <t>Case Price</t>
  </si>
  <si>
    <t>Bulb Type</t>
  </si>
  <si>
    <t>Color Temp</t>
  </si>
  <si>
    <t xml:space="preserve">Product </t>
  </si>
  <si>
    <t>Not listed</t>
  </si>
  <si>
    <t>F28T8</t>
  </si>
  <si>
    <t>F32T8/841 Energy Saver - 4100 Kelvin - 800 Series Phosphors - 28 Watt - Philips 281030 - Case of 30 - F32T8/ADV841/EW/LL</t>
  </si>
  <si>
    <t>https://www.1000bulbs.com/product/85815/PHILIPS-281030.html</t>
  </si>
  <si>
    <t>Ushio</t>
  </si>
  <si>
    <t>F32T8</t>
  </si>
  <si>
    <t>F32T8/850 - 5000 Kelvin - 800 Series Phosphors - 32 Watt - Ushio 3000524 - Case of 25</t>
  </si>
  <si>
    <t>https://www.1000bulbs.com/product/90207/USH-3000524.html</t>
  </si>
  <si>
    <t>F32T8/841 - 4100 Kelvin - 800 Series Phosphors - 32 Watt - TCP 31032841 - Case of 25</t>
  </si>
  <si>
    <t>https://www.1000bulbs.com/product/7028/TCP-31032841.html</t>
  </si>
  <si>
    <t>GE</t>
  </si>
  <si>
    <t>F32T8/850 - 5000 Kelvin - 800 Series Phosphors - 32 Watt - GE 42556 - Case of 36 - F32T8/XL/SPX50/HL/ECO</t>
  </si>
  <si>
    <t>https://www.1000bulbs.com/product/62898/F-32T8GSPX50.html</t>
  </si>
  <si>
    <t>F32T8/841 - 4100 Kelvin - 800 Series Phosphors - 32 Watt - Ushio 3000101 - Case of 25</t>
  </si>
  <si>
    <t>https://www.1000bulbs.com/product/90167/USH-3000101.html</t>
  </si>
  <si>
    <t>F32T8/835 - Energy Saver - 3500 Kelvin - 800 Series Phosphors - 28 Watt - Ushio 3000484 - Case of 25</t>
  </si>
  <si>
    <t>https://www.1000bulbs.com/product/90202/USH-3000484.html</t>
  </si>
  <si>
    <t>SYLVANIA</t>
  </si>
  <si>
    <t>F32T8/850 - 5000 Kelvin - 800 Series Phosphors - 32 Watt - SYLVANIA 22143 - Case of 30 - FO32/850/ECO</t>
  </si>
  <si>
    <t>https://www.1000bulbs.com/product/152905/SYLVANIA-22143.html</t>
  </si>
  <si>
    <t>F32T8/850 - 5000 Kelvin - 800 Series Phosphors - 32 Watt - Ushio 3000102 - Case of 25</t>
  </si>
  <si>
    <t>https://www.1000bulbs.com/product/90168/USH-3000102.html</t>
  </si>
  <si>
    <t>SYLVANIA 21779TC - Shatter Resistant - FO32/835/ECO/TF - P.E.T Coating - 32 Watt - T8 - 30,000 Hours - 2900 Lumens - 3500K - 800 Series Phosphors - Case of 30</t>
  </si>
  <si>
    <t>https://www.1000bulbs.com/product/208891/SYLVANIA-21779TC.html</t>
  </si>
  <si>
    <t>F32T8/941 - 4100 Kelvin - 900 Series Phosphors - 32 Watt - SYLVANIA 22438 - Case of 30</t>
  </si>
  <si>
    <t>https://www.1000bulbs.com/product/191803/SYLVANIA-22438.html</t>
  </si>
  <si>
    <t>F32T8/850 - 5000 Kelvin - 800 Series Phosphors - 32 Watt - Philips 280891 - Case of 30 - F32T8/ADV850/ALTO</t>
  </si>
  <si>
    <t>https://www.1000bulbs.com/product/85813/PHILIPS-280891.html</t>
  </si>
  <si>
    <t>PLT</t>
  </si>
  <si>
    <t>Shatter Resistant - F32T8/SPX50/ECO2 - Mylon Coating - 32 Watt - T8 - 5000K - 800 Series Phosphors - PLT GSS68853-1</t>
  </si>
  <si>
    <t>https://www.1000bulbs.com/product/89163/TC-F32T8SPX50ECO2.html</t>
  </si>
  <si>
    <t>F32T8/835 - 3500 Kelvin - 800 Series Phosphors - 32 Watt - Ushio 3000612 - Case of 25</t>
  </si>
  <si>
    <t>https://www.1000bulbs.com/product/92898/USH-3000612.html</t>
  </si>
  <si>
    <t>F32T8/830 - Shatter Resistant - 3000 Kelvin - 800 Series Phosphors - 32 Watt - SYLVANIA 21777TC - Case of 30</t>
  </si>
  <si>
    <t>https://www.1000bulbs.com/product/208937/SYLVANIA-21777TC.html</t>
  </si>
  <si>
    <t>F32T8/965 - 6500 Kelvin - 900 Series Phosphors - 32 Watt - Philips 479642 - Case of 30 - F32T8/TL965/ALTO</t>
  </si>
  <si>
    <t>https://www.1000bulbs.com/product/203810/PHILIPS-479642.html</t>
  </si>
  <si>
    <t>F32T8/950 - 5000 Kelvin - 900 Series Phosphors - 32 Watt - Philips 209056 - Case of 25</t>
  </si>
  <si>
    <t>https://www.1000bulbs.com/product/152921/PHILIPS-209056.html</t>
  </si>
  <si>
    <t>F32T8/835 - 3500 Kelvin - 800 Series Phosphors - 32 Watt -
SYLVANIA 21779 - Case of 30</t>
  </si>
  <si>
    <t>https://www.1000bulbs.com/product/152906/SYLVANIA-21779.html</t>
  </si>
  <si>
    <t>F32T8/841 - 4100 Kelvin - 800 Series Phosphors - 32 Watt - Ushio 3000611 - Case of 25</t>
  </si>
  <si>
    <t>https://www.1000bulbs.com/product/92897/USH-3000611.html</t>
  </si>
  <si>
    <t>Philips 281568 - Shatter Resistant - F32T8/TL850/ALTO - Tuff Guard Coating - 32 Watt - T8 - 36,000 Hours - 2,850 Lumens - 5000K - 800 Series Phosphors - Case of 30</t>
  </si>
  <si>
    <t>https://www.1000bulbs.com/product/112622/TC-281568.html</t>
  </si>
  <si>
    <t>F32T8/841 Energy Saver - 4100 Kelvin - 800 Series Phosphors - 28 Watt - Ushio 3000485 - Case of 25</t>
  </si>
  <si>
    <t>https://www.1000bulbs.com/product/90203/USH-3000485.html</t>
  </si>
  <si>
    <t>F32T8/865 - 6500 Kelvin - 800 Series Phosphors - 32 Watt - SYLVANIA 21720 - Case of 30 - FO32/865/XP/ECO</t>
  </si>
  <si>
    <t>https://www.1000bulbs.com/product/152940/SYLVANIA-21720.html</t>
  </si>
  <si>
    <t>F32T8/841 - 4100 Kelvin - 800 Series Phosphors - 32 Watt - PLT 72607 - Case of 30</t>
  </si>
  <si>
    <t>https://www.1000bulbs.com/product/192418/PLT-20055.html</t>
  </si>
  <si>
    <t>F32T8/835 Energy Saver - 3500 Kelvin - 800 Series Phosphors - 28 Watt - SYLVANIA 22178 - Case of 30</t>
  </si>
  <si>
    <t>https://www.1000bulbs.com/product/58482/SYLVANIA-22178.html</t>
  </si>
  <si>
    <t>F32T8/830 - 3000 Kelvin - 800 Series Phosphors - 32 Watt - Ushio 3000099 - Case of 25</t>
  </si>
  <si>
    <t>https://www.1000bulbs.com/product/90165/USH-3000099.html</t>
  </si>
  <si>
    <t>F32T8/841 - 4100 Kelvin - 800 Series Phosphors - 32 Watt - SYLVANIA 21781 - Case of 30</t>
  </si>
  <si>
    <t>https://www.1000bulbs.com/product/152907/SYLVANIA-21781.html</t>
  </si>
  <si>
    <t>F32T8/830 - Energy Saver - 3000 Kelvin - 800 Series Phosphors - 28 Watt - SYLVANIA 21528 - Case of 30</t>
  </si>
  <si>
    <t>https://www.1000bulbs.com/product/209974/SYLVANIA-21528.html</t>
  </si>
  <si>
    <t>Halco</t>
  </si>
  <si>
    <t>F32T8/850 - 5000 Kelvin - 800 Series Phosphors - 32 Watt - Halco 109404 - Case of 25</t>
  </si>
  <si>
    <t>https://www.1000bulbs.com/product/99678/HALCO-109404.html</t>
  </si>
  <si>
    <t>F32T8/835 - 3500 Kelvin - 800 Series Phosphors - 32 Watt - Philips 280818 - Case of 30</t>
  </si>
  <si>
    <t>https://www.1000bulbs.com/product/99672/PHILIPS-280818.html</t>
  </si>
  <si>
    <t>F32T8/850 Energy Saver - 5000 Kelvin - 800 Series Phosphors - 28 Watt - PLT 91622 - Case of 30</t>
  </si>
  <si>
    <t>https://www.1000bulbs.com/product/201234/PLT-10928.html</t>
  </si>
  <si>
    <t>F32T8/850 Energy Saver - 5000 Kelvin - 800 Series Phosphors - 28 Watt - Philips 281055 - Case of 30 - F32T8/ADV850/EW/ALTO II 28W</t>
  </si>
  <si>
    <t>https://www.1000bulbs.com/product/85816/PHILIPS-281055.html</t>
  </si>
  <si>
    <t>F32T8/950 - 5000 Kelvin - 900 Series Phosphors - 32 Watt - SYLVANIA 22439 - Case of 30 - FO32/V50/ECO</t>
  </si>
  <si>
    <t>https://www.1000bulbs.com/product/191804/SYLVANIA-22439.html</t>
  </si>
  <si>
    <t>Litetronics</t>
  </si>
  <si>
    <t>F32T8/950 - 5000 Kelvin - 900 Series Phosphors - 32 Watt - Litetronics L-359 - Case of 25 - F32T8CB50</t>
  </si>
  <si>
    <t>https://www.1000bulbs.com/product/56690/F-32L359.html</t>
  </si>
  <si>
    <t>F32T8/865 - 6500 Kelvin - 800 Series Phosphors - 32 Watt - Halco 109428 - Case of 25</t>
  </si>
  <si>
    <t>https://www.1000bulbs.com/product/174195/HALCO-109428.html</t>
  </si>
  <si>
    <t>F32T8/935 - 3500 Kelvin - 900 Series Phosphors - 32 Watt - SYLVANIA 22437 - Case of 30</t>
  </si>
  <si>
    <t>https://www.1000bulbs.com/product/191802/SYLVANIA-22437.html</t>
  </si>
  <si>
    <t>EiKO</t>
  </si>
  <si>
    <t>F32T8/850 Energy Saver - 5000 Kelvin - 800 Series Phosphor - 28 Watt - Eiko 06606 - Case of 36 - F28T8/850/ES</t>
  </si>
  <si>
    <t>https://www.1000bulbs.com/product/153011/EIKO-06606.html</t>
  </si>
  <si>
    <t>Shatter Resistant - F32T8/TL835/TF - P.E.T. Coating - 32 Watt - T8 - 3500K - 800 Series Phosphors - PLT</t>
  </si>
  <si>
    <t>https://www.1000bulbs.com/product/59548/TC-F32T8TL835TF.html</t>
  </si>
  <si>
    <t>F32T8/935 - 3500 Kelvin - 900 Series Phosphors - 32 Watt - Philips 479600 - Case of 30</t>
  </si>
  <si>
    <t>https://www.1000bulbs.com/product/203807/PHILIPS-479600.html</t>
  </si>
  <si>
    <t>F32T8/835 - 3500 Kelvin - 800 Series Phosphors - 32 Watt - GE 68851 - Case of 36</t>
  </si>
  <si>
    <t>https://www.1000bulbs.com/product/113897/GE-68851.html</t>
  </si>
  <si>
    <t>F32T8/850 - 5000 Kelvin - 800 Series Phosphors - 32 Watt - GE 68853 - Case of 36</t>
  </si>
  <si>
    <t>https://www.1000bulbs.com/product/203993/GE-68853.html</t>
  </si>
  <si>
    <t>F32T8/835 - 3500 Kelvin - 800 Series Phosphors - 32 Watt - Ushio 3000100 - Case of 25</t>
  </si>
  <si>
    <t>https://www.1000bulbs.com/product/90166/USH-3000100.html</t>
  </si>
  <si>
    <t>F32T8/841- 4100 Kelvin - 800 Series Phosphors - 32 Watt - GE 68852 - Case of 36</t>
  </si>
  <si>
    <t>https://www.1000bulbs.com/product/114491/GE-68852.html</t>
  </si>
  <si>
    <t>F32T8/830 - 3000 Kelvin - 800 Series Phosphors - 32 Watt - Litetronics L-334 - Case of 25</t>
  </si>
  <si>
    <t>https://www.1000bulbs.com/product/3500/LITETRO-L334.html</t>
  </si>
  <si>
    <t>F32T8/850 - 5000 Kelvin - 800 Series Phosphors - 32 Watt - Eiko 81174 - Case of 36</t>
  </si>
  <si>
    <t>https://www.1000bulbs.com/product/56669/EIKO-81174.html</t>
  </si>
  <si>
    <t>SYLVANIA 21720TC - Shatter Resistant - FO32/865/XP/ECO/TF - P.E.T. Coating - 32 Watt - T8 - 36,000 Hours - 2,850 Lumens - 6500K - 800 Series Phosphors - Case of 30</t>
  </si>
  <si>
    <t>https://www.1000bulbs.com/product/172669/SYLVANIA-21720TC.html</t>
  </si>
  <si>
    <t>F32T8/950 - 5000 Kelvin - 900 Series Phosphors - 32 Watt - Philips 479634 - Case of 30</t>
  </si>
  <si>
    <t>https://www.1000bulbs.com/product/203809/PHILIPS-479634.html</t>
  </si>
  <si>
    <t>F32T8/850 - 5000 Kelvin - 800 Series Phosphors - 32 Watt - TCP 31032850 - Case of 25</t>
  </si>
  <si>
    <t>https://www.1000bulbs.com/product/152941/TCP-31032850.html</t>
  </si>
  <si>
    <t>F32T8/841 - 4100 Kelvin - 800 Series Phosphors - 32 Watt - Ushio 3000480 - Case of 25</t>
  </si>
  <si>
    <t>https://www.1000bulbs.com/product/90200/USH-3000480.html</t>
  </si>
  <si>
    <t>F32T8/941 - 4100 Kelvin - 900 Series Phosphors - 32 Watt - Philips 479626 - Case of 30</t>
  </si>
  <si>
    <t>https://www.1000bulbs.com/product/203808/PHILIPS-479626.html</t>
  </si>
  <si>
    <t>F32T8/930 - 3000 Kelvin - 900 Series Phosphors - 32 Watt - Philips 479592 - Case of 30</t>
  </si>
  <si>
    <t>https://www.1000bulbs.com/product/203806/PHILIPS-479592.html</t>
  </si>
  <si>
    <t>F32T8/830 - 3000 Kelvin - 800 Series Phosphors - 32 Watt - SYLVANIA 21777 - Case of 30</t>
  </si>
  <si>
    <t>https://www.1000bulbs.com/product/6429/SYLVANIA-21777.html</t>
  </si>
  <si>
    <t>F32T8/841 Energy Saver - 4100 Kelvin - 800 Series Phosphors - 28 Watt - GE 72866 - Case of 36</t>
  </si>
  <si>
    <t>https://www.1000bulbs.com/product/99642/GE-72866.html</t>
  </si>
  <si>
    <t>Philips 281550 - Shatter Resistant - F32T8/TL841/ALTO - P.E.T. Coating - 32 Watt - T8 - 4100K - 800 Series Phosphors - Case of 30</t>
  </si>
  <si>
    <t>https://www.1000bulbs.com/product/89632/TC-281550.html</t>
  </si>
  <si>
    <t>F32T8/850 - Long Life - Energy Saver - 5000 Kelvin - 800 Series Phosphors - 28 Watts - Philips 281287 - Case of 30 - F32T8/ADV850/XLL/ALTO 28W</t>
  </si>
  <si>
    <t>https://www.1000bulbs.com/product/200384/PHILIPS-281287.html</t>
  </si>
  <si>
    <t>F32T8/835 - Energy Saver - Long Life - 3500 Kelvin - 800 Series Phosphors - 28 Watt - Philips 281022 - Case of 30</t>
  </si>
  <si>
    <t>https://www.1000bulbs.com/product/85814/PHILIPS-281022.html</t>
  </si>
  <si>
    <t>F32T8/835 - 3500 Kelvin - 800 Series Phosphors - 32 Watt - PLT 72601 - Case of 30</t>
  </si>
  <si>
    <t>https://www.1000bulbs.com/product/192432/PLT-20054.html</t>
  </si>
  <si>
    <t>F32T8/841 - 4100 Kelvin - 800 Series Phosphors - 32 Watt - Philips 280859 - Case of 30</t>
  </si>
  <si>
    <t>https://www.1000bulbs.com/product/85719/PHILIPS-280859.html</t>
  </si>
  <si>
    <t>F32T8/830 - 3000 Kelvin - 800 Series Phosphors - 32 Watt - GE 68850 - Case of 36</t>
  </si>
  <si>
    <t>https://www.1000bulbs.com/product/152993/GE-68850CS.html</t>
  </si>
  <si>
    <t>F32T8/830 - 3000 Kelvin - 800 Series Phosphors - 32 Watt - Philips 280800 - Case of 30</t>
  </si>
  <si>
    <t>https://www.1000bulbs.com/product/93555/PHILIPS-280800.html</t>
  </si>
  <si>
    <t>FO28T8</t>
  </si>
  <si>
    <t>F32T8/841 - Energy Saver - Extended Life - 4100 Kelvin - 800 Series Phosphors - 28 Watt - SYLVANIA 22167 - Case of 30 - FO28/841/XP/XL/SS/ECO3</t>
  </si>
  <si>
    <t>https://www.1000bulbs.com/product/113985/SYLVANIA-22167.html</t>
  </si>
  <si>
    <t>PLT 281535 - F32T8/TL835 - Shatter Resistant - 32 Watt - T8 - Silicone Coating - 30,000 Hours - 2,800 Lumens - 3500K - 700 Series Phosphors - Case of 30</t>
  </si>
  <si>
    <t>https://www.1000bulbs.com/product/203664/TC-281535.html</t>
  </si>
  <si>
    <t>F32T8/965 - 6500 Kelvin - 900 Series Phosphors - 32 Watt - SYLVANIA 22440 - Case of 30 - FO32/V65/ECO</t>
  </si>
  <si>
    <t>https://www.1000bulbs.com/product/192718/SYLVANIA-22440.html</t>
  </si>
  <si>
    <t>F32T8/850 - 5000 Kelvin - 800 Series Phosphors - 32 Watt - Ushio 3000610 - Case of 25</t>
  </si>
  <si>
    <t>https://www.1000bulbs.com/product/92892/USH-3000610.html</t>
  </si>
  <si>
    <t>Philips 
    32-Watt 4 ft. Linear T8 Fluorescent Light Bulb Soft White (3000K) Plus Alto HV (30-Pack)</t>
  </si>
  <si>
    <t>https://www.homedepot.com/p/Philips-32-Watt-4-ft-Linear-T8-Fluorescent-Light-Bulb-Soft-White-3000K-Plus-Alto-HV-30-Pack-281659/204363600</t>
  </si>
  <si>
    <t>Philips 
    32-Watt 4 ft. T8 Linear Fluorescent Light Bulb Neutral (3500K) (30-Pack)</t>
  </si>
  <si>
    <t>https://www.homedepot.com/p/Philips-32-Watt-4-ft-T8-Linear-Fluorescent-Light-Bulb-Neutral-3500K-30-Pack-281675/204363601</t>
  </si>
  <si>
    <t>Philips 
    32-Watt 4 ft. T8 Alto HV Linear Fluorescent Light Bulb Natural Light (5000K) (30-Pack)</t>
  </si>
  <si>
    <t>https://www.homedepot.com/p/Philips-32-Watt-4-ft-T8-Alto-HV-Linear-Fluorescent-Light-Bulb-Natural-Light-5000K-30-Pack-281816/204363603</t>
  </si>
  <si>
    <t>Philips 
    32-Watt 4 ft. TuffGuard ALTO Linear T8 Fluorescent Light Bulb, Cool White (4100K) (30-Pack)</t>
  </si>
  <si>
    <t>https://www.homedepot.com/p/Philips-32-Watt-4-ft-TuffGuard-ALTO-Linear-T8-Fluorescent-Light-Bulb-Cool-White-4100K-30-Pack-283465/204606231</t>
  </si>
  <si>
    <t>Philips 
    32-Watt 4 ft. Alto Daylight Linear T8 Fluorescent Light Bulb (30-Pack)</t>
  </si>
  <si>
    <t>https://www.homedepot.com/p/Philips-32-Watt-4-ft-Alto-Daylight-Linear-T8-Fluorescent-Light-Bulb-30-Pack-479758/303812013</t>
  </si>
  <si>
    <t>Commercial Electric</t>
  </si>
  <si>
    <t>Exclusive
    Commercial Electric 
    32-Watt Linear T8 Fluorescent Light Bulb Cool White (30-Pack)</t>
  </si>
  <si>
    <t>https://www.homedepot.com/p/Commercial-Electric-32-Watt-Linear-T8-Fluorescent-Light-Bulb-Cool-White-30-Pack-F32T8-841/300447124</t>
  </si>
  <si>
    <t>Philips 
    32-Watt 4 ft. Linear T8 Fluorescent Light Bulb ALTO Bright White (30-Pack)</t>
  </si>
  <si>
    <t>https://www.homedepot.com/p/Philips-32-Watt-4-ft-Linear-T8-Fluorescent-Light-Bulb-ALTO-Bright-White-30-Pack-479600/305960118</t>
  </si>
  <si>
    <t>Philips 
    32-Watt 4 ft. Cool White Linear T8 Fluorescent Light Bulb (30-Pack)</t>
  </si>
  <si>
    <t>https://www.homedepot.com/p/Philips-32-Watt-4-ft-Cool-White-Linear-T8-Fluorescent-Light-Bulb-30-Pack-479733/303811988</t>
  </si>
  <si>
    <t>Philips 
    32-Watt 4 ft. Linear T8 Fluorescent Light Bulb, Soft White (3000K) (72-Pack)</t>
  </si>
  <si>
    <t>https://www.homedepot.com/p/Philips-32-Watt-4-ft-Linear-T8-Fluorescent-Light-Bulb-Soft-White-3000K-72-Pack-479659/307994544</t>
  </si>
  <si>
    <t>Philips 
    32-Watt 4 ft. TuffGuard ALTO Plus Linear T8 Fluorescent Light Bulb, Bright White (5000K) (30-Pack)</t>
  </si>
  <si>
    <t>https://www.homedepot.com/p/Philips-32-Watt-4-ft-TuffGuard-ALTO-Plus-Linear-T8-Fluorescent-Light-Bulb-Bright-White-5000K-30-Pack-283473/204606258</t>
  </si>
  <si>
    <t>Philips 
    32-Watt 4 ft. Alto Linear T8 Fluorescent Light Bulb, Daylight (6500K) (10-Pack)</t>
  </si>
  <si>
    <t>https://www.homedepot.com/p/Philips-32-Watt-4-ft-Alto-Linear-T8-Fluorescent-Light-Bulb-Daylight-6500K-10-Pack-479717/303811828</t>
  </si>
  <si>
    <t>Philips 
    32-Watt 4 ft. T8 Linear Fluorescent Light Bulb Natural Light (5000K) (10-Pack)</t>
  </si>
  <si>
    <t>https://www.homedepot.com/p/Philips-32-Watt-4-ft-T8-Linear-Fluorescent-Light-Bulb-Natural-Light-5000K-10-Pack-479741/303811663</t>
  </si>
  <si>
    <t>Exclusive
    Commercial Electric 
    32-Watt T8 Linear Fluorescent Light Bulb, Daylight (30-Pack)</t>
  </si>
  <si>
    <t>https://www.homedepot.com/p/Commercial-Electric-32-Watt-T8-Linear-Fluorescent-Light-Bulb-Daylight-30-Pack-F32T8-850/300447126</t>
  </si>
  <si>
    <t>Philips 
    32-Watt 4 ft. Plus Alto HV Linear T8 Fluorescent Light Bulb, Cool White (4100K) (30-Pack)</t>
  </si>
  <si>
    <t>https://www.homedepot.com/p/Philips-32-Watt-4-ft-Plus-Alto-HV-Linear-T8-Fluorescent-Light-Bulb-Cool-White-4100K-30-Pack-281790/204363602</t>
  </si>
  <si>
    <t>Philips 
    32-Watt 4 ft. Alto Linear T8 Fluorescent Light Bulb, Daylight (6500K) (2-Pack)</t>
  </si>
  <si>
    <t>https://www.homedepot.com/p/Philips-32-Watt-4-ft-Alto-Linear-T8-Fluorescent-Light-Bulb-Daylight-6500K-2-Pack-451823/205477897</t>
  </si>
  <si>
    <t>Philips 
    32-Watt 4 ft. TuffGuard Advantage ALTO Linear T8 Fluorescent Light Bulb, Cool White (4100K) (30-Pack)</t>
  </si>
  <si>
    <t>https://www.homedepot.com/p/Philips-32-Watt-4-ft-TuffGuard-Advantage-ALTO-Linear-T8-Fluorescent-Light-Bulb-Cool-White-4100K-30-Pack-283390/204606247</t>
  </si>
  <si>
    <t>Philips 
    32-Watt 4 ft. Linear T8 Fluorescent Light Bulb, ALTO Daylight (30-Pack)</t>
  </si>
  <si>
    <t>https://www.homedepot.com/p/Philips-32-Watt-4-ft-Linear-T8-Fluorescent-Light-Bulb-ALTO-Daylight-30-Pack-479774/305960146</t>
  </si>
  <si>
    <t>Philips 
    32-Watt 48 in. Linear T8 Fluorescent Tube Light Bulb Natural Daylight (5000K) (30-pack)</t>
  </si>
  <si>
    <t>https://www.homedepot.com/p/Philips-32-Watt-48-in-Linear-T8-Fluorescent-Tube-Light-Bulb-Natural-Daylight-5000K-30-pack-543348/308906168</t>
  </si>
  <si>
    <t>Philips 
    32-Watt 4 ft. T8 Alto Linear Fluorescent Light Bulb Neutral (3500K) (10-Pack)</t>
  </si>
  <si>
    <t>https://www.homedepot.com/p/Philips-32-Watt-4-ft-T8-Alto-Linear-Fluorescent-Light-Bulb-Neutral-3500K-10-Pack-479691/303811578</t>
  </si>
  <si>
    <t>Exclusive
    Commercial Electric 
    32-Watt T8 Linear Fluorescent Light Bulb, Warm White (30-Pack)</t>
  </si>
  <si>
    <t>https://www.homedepot.com/p/Commercial-Electric-32-Watt-T8-Linear-Fluorescent-Light-Bulb-Warm-White-30-Pack-F32T8-835/300447119</t>
  </si>
  <si>
    <t>Philips 
    32-Watt 4 ft. T8 Alto Linear Fluorescent Light Bulb Natural Light (5000K) (2-Pack)</t>
  </si>
  <si>
    <t>https://www.homedepot.com/p/Philips-32-Watt-4-ft-T8-Alto-Linear-Fluorescent-Light-Bulb-Natural-Light-5000K-2-Pack-479774/303811455</t>
  </si>
  <si>
    <t>Philips 
    32-Watt 4 ft.Alto Linear T8 Fluorescent Light Bulb, Cool White (4100K)  (10-Pack)</t>
  </si>
  <si>
    <t>https://www.homedepot.com/p/Philips-32-Watt-4-ft-Alto-Linear-T8-Fluorescent-Light-Bulb-Cool-White-4100K-10-Pack-479709/303811630</t>
  </si>
  <si>
    <t>Philips 
    4 ft. 32-Watt T8 Plant and Aquarium Linear Fluorescent Daylight Grow Light Bulb (6-Pack)</t>
  </si>
  <si>
    <t>https://www.homedepot.com/p/Philips-4-ft-32-Watt-T8-Plant-and-Aquarium-Linear-Fluorescent-Daylight-Grow-Light-Bulb-6-Pack-429167/304736401</t>
  </si>
  <si>
    <t>Philips 
    32-Watt 4 ft. Alto Linear T8 Fluorescent Light Bulb, Cool White (4100K) (2-Pack)</t>
  </si>
  <si>
    <t>https://www.homedepot.com/p/Philips-32-Watt-4-ft-Alto-Linear-T8-Fluorescent-Light-Bulb-Cool-White-4100K-2-Pack-479667/303811442</t>
  </si>
  <si>
    <t>Philips 
    32-Watt 4 ft. Linear T8 Fluorescent Light Bulb, Soft White (3000K) (10-Pack)</t>
  </si>
  <si>
    <t>https://www.homedepot.com/p/Philips-32-Watt-4-ft-Linear-T8-Fluorescent-Light-Bulb-Soft-White-3000K-10-Pack-479683/303811555</t>
  </si>
  <si>
    <t>Philips 
    32-Watt 4 ft. T8 Alto Linear Fluorescent Light Bulb Neutral (3500K) (30-Pack)</t>
  </si>
  <si>
    <t>https://www.homedepot.com/p/Philips-32-Watt-4-ft-T8-Alto-Linear-Fluorescent-Light-Bulb-Neutral-3500K-30-Pack-280818/204606256</t>
  </si>
  <si>
    <t>Sylvania 32W 48in T8 Cool White Fluorescent Tube (Case of 30)</t>
  </si>
  <si>
    <t>https://www.bulbs.com/product/FO32-841-ECO?RefId=58</t>
  </si>
  <si>
    <t>Ushio 32W 48in T8 Bright White Fluorescent Tube (Case of 25)</t>
  </si>
  <si>
    <t>https://www.bulbs.com/product/UFL-F32T8-850?RefId=58</t>
  </si>
  <si>
    <t>Philips Lighting</t>
  </si>
  <si>
    <t>Philips 32W 48in T8 Long Life Neutral White Fluorescent Tube (Case of 30)</t>
  </si>
  <si>
    <t>https://www.bulbs.com/product/F32T8-TL835-PLUS-ALTO-32W?RefId=58</t>
  </si>
  <si>
    <t>Philips 32W 48in T8 High Lumen Warm White Fluorescent Tube (Case of 30)</t>
  </si>
  <si>
    <t>https://www.bulbs.com/product/F32T8-ADV830-ALTO-32W?RefId=58</t>
  </si>
  <si>
    <t>Philips 32W 48in T8 High Lumen Neutral White Fluorescent Tube (Case of 30)</t>
  </si>
  <si>
    <t>https://www.bulbs.com/product/F32T8-ADV835-ALTO-32W?RefId=58</t>
  </si>
  <si>
    <t>Philips 32W 48in T8 Soft White Fluorescent Tube (Case of 30)</t>
  </si>
  <si>
    <t>https://www.bulbs.com/product/F32T8-TL930-ALTO-32W?RefId=58</t>
  </si>
  <si>
    <t>Sylvania 32W 48in T8 Bright White Performance Fluorescent Tube (Case of 30)</t>
  </si>
  <si>
    <t>https://www.bulbs.com/product/FO32-850-XP-ECO?RefId=58</t>
  </si>
  <si>
    <t>Philips 32W 48in T8 Daylight White Fluorescent Tube (Case of 30)</t>
  </si>
  <si>
    <t>https://www.bulbs.com/product/F32T8-TL965-ALTO-32W?RefId=58</t>
  </si>
  <si>
    <t>Philips 32 Watt, 48 Inch T8 Warm White Safety Coated Fluorescent Bulb (Case of 30)</t>
  </si>
  <si>
    <t>https://www.bulbs.com/product/F32T8-TL830-ALTO-SAFETY?RefId=58</t>
  </si>
  <si>
    <t>Philips 32W 48in T8 High Lumen Bright White Fluorescent Tube (Case of 30)</t>
  </si>
  <si>
    <t>https://www.bulbs.com/product/F32T8-ADV850-ALTO-32W?RefId=58</t>
  </si>
  <si>
    <t>Ushio 32W 48in T8 Warm White Fluorescent Tube (Case of 25)</t>
  </si>
  <si>
    <t>https://www.bulbs.com/product/UFL-F32T8-830?RefId=58</t>
  </si>
  <si>
    <t>Philips 32W 48in T8 Bright White Fluorescent Tube (Case of 25)</t>
  </si>
  <si>
    <t>https://www.bulbs.com/product/F32T8-TL950-32W?RefId=58</t>
  </si>
  <si>
    <t>Sylvania 32W 48in T8 5000K Ecologic Fluorescent Tube (Case of 30)</t>
  </si>
  <si>
    <t>https://www.bulbs.com/product/FO32-850-ECO?RefId=58</t>
  </si>
  <si>
    <t>Ushio 32W 48in T8 Neutral White Fluorescent Tube (Case of 25)</t>
  </si>
  <si>
    <t>https://www.bulbs.com/product/UFL-F32T8-835?RefId=58</t>
  </si>
  <si>
    <t>Philips 32W 48in T8 Long Life Cool White Fluorescent Tube (Case of 30)</t>
  </si>
  <si>
    <t>https://www.bulbs.com/product/F32T8-TL841-PLUS-ALTO-32W?RefId=58</t>
  </si>
  <si>
    <t>Philips 32W 48in T8 Long Life Bright White Fluorescent Tube (Case of 30)</t>
  </si>
  <si>
    <t>https://www.bulbs.com/product/F32T8-TL850-PLUS-ALTO-32W?RefId=58</t>
  </si>
  <si>
    <t>Ushio 32W 48in T8 Cool White Fluorescent Tube (Case of 25)</t>
  </si>
  <si>
    <t>https://www.bulbs.com/product/UFL-F32T8-841?RefId=58</t>
  </si>
  <si>
    <t>Halco Lighting</t>
  </si>
  <si>
    <t>Halco 32W 48in T8 Daylight Fluorescent Tube (Case of 25)</t>
  </si>
  <si>
    <t>https://www.bulbs.com/product/F32T8-865-ECO?RefId=58</t>
  </si>
  <si>
    <t>Philips 32W 48in T8 Neutral White Fluorescent Tube (Case of 30)</t>
  </si>
  <si>
    <t>https://www.bulbs.com/product/F32T8-TL935-ALTO-32W?RefId=58</t>
  </si>
  <si>
    <t>Philips 32W 48in T8 Bright White Fluorescent Tube (Case of 30)</t>
  </si>
  <si>
    <t>https://www.bulbs.com/product/F32T8-TL950-ALTO-32W?RefId=58</t>
  </si>
  <si>
    <t>Philips 32W 48in T8 Long Life Soft White Fluorescent Tube (Case of 30)</t>
  </si>
  <si>
    <t>https://www.bulbs.com/product/F32T8-TL830-PLUS-ALTO-32W?RefId=58</t>
  </si>
  <si>
    <t>https://www.bulbs.com/product/FO32-V41-ECO?RefId=58</t>
  </si>
  <si>
    <t>Philips 32W 48in T8 Cool White Fluorescent Tube (Case of 30)</t>
  </si>
  <si>
    <t>https://www.bulbs.com/product/F32T8-TL941-ALTO-32W?RefId=58</t>
  </si>
  <si>
    <t xml:space="preserve"> FO32/850/ECO</t>
  </si>
  <si>
    <t>Sylvania 22143 32 Watt 48" T8 Linear Fluorescent 5000K 80 CRI Medium Bipin (G13) Base Tube (FO32/850/ECO)</t>
  </si>
  <si>
    <t>https://www.lightingsupply.com/sylvania-fo32-850-eco</t>
  </si>
  <si>
    <t xml:space="preserve"> F28T8/841/ES/ENV</t>
  </si>
  <si>
    <t>Satco S8424 28 Watt 48" T8 Linear Fluorescent 4100K 85 CRI Medium Bipin (G13) Base Energy Saver Tube (F28T8/841/ES/ENV)</t>
  </si>
  <si>
    <t>https://www.lightingsupply.com/satco-f28t8-841-es-env</t>
  </si>
  <si>
    <t xml:space="preserve"> F32T8/841/HL/ENV</t>
  </si>
  <si>
    <t>Satco S8428 32 Watt 48" T8 Linear Fluorescent 4100K 85 CRI Medium Bipin (G13) Base High Lumen Tube (F32T8/841/HL/ENV)</t>
  </si>
  <si>
    <t>https://www.lightingsupply.com/satco-f32t8-841-hl-env</t>
  </si>
  <si>
    <t xml:space="preserve"> F32T8/835/ENV</t>
  </si>
  <si>
    <t>Satco S8419 32 Watt 48" T8 Linear Fluorescent 3500K 85 CRI Medium Bipin (G13) Base Tube (F32T8/835/ENV)</t>
  </si>
  <si>
    <t>https://www.lightingsupply.com/satco-f32t8-835-env</t>
  </si>
  <si>
    <t xml:space="preserve"> F32T8/850/HL/ENV</t>
  </si>
  <si>
    <t>Satco S8429 32 Watt 48" T8 Linear Fluorescent 5000K 85 CRI Medium Bipin (G13) Base High Lumen Tube (F32T8/850/HL/ENV)</t>
  </si>
  <si>
    <t>https://www.lightingsupply.com/satco-f32t8-850-hl-env</t>
  </si>
  <si>
    <t xml:space="preserve"> F32T8/841/ENV</t>
  </si>
  <si>
    <t>Satco S8420 32 Watt 48" T8 Linear Fluorescent 4100K 85 CRI Medium Bipin (G13) Base Tube (F32T8/841/ENV)</t>
  </si>
  <si>
    <t>https://www.lightingsupply.com/satco-f32t8-841-env</t>
  </si>
  <si>
    <t xml:space="preserve"> F28T8/850/ES/ENV</t>
  </si>
  <si>
    <t>Satco S8425 28 Watt 48" T8 Linear Fluorescent 5000K 85 CRI Medium Bipin (G13) Base Energy Saver Tube (F28T8/850/ES/ENV)</t>
  </si>
  <si>
    <t>https://www.lightingsupply.com/satco-f28t8-850-es-env</t>
  </si>
  <si>
    <t xml:space="preserve"> F32T8/850/ENV</t>
  </si>
  <si>
    <t>Satco S8421 32 Watt 48" T8 Linear Fluorescent 5000K 8 5CRI Medium Bipin (G13) Base Tube (F32T8/850/ENV)</t>
  </si>
  <si>
    <t>https://www.lightingsupply.com/satco-f32t8-850-env</t>
  </si>
  <si>
    <t xml:space="preserve"> F32T8/830/ENV</t>
  </si>
  <si>
    <t>Satco S8418 32 Watt 48" T8 Linear Fluorescent 3000K 85 CRI Medium Bipin (G13) Base Tube (F32T8/830/ENV)</t>
  </si>
  <si>
    <t>https://www.lightingsupply.com/satco-f32t8-830-env</t>
  </si>
  <si>
    <t xml:space="preserve"> F28T8/830/ES/ENV</t>
  </si>
  <si>
    <t>Satco S8422 28 Watt 48" T8 Linear Fluorescent 3000K 85 CRI Medium Bipin (G13) Base Energy Saver Tube (F28T8/830/ES/ENV)</t>
  </si>
  <si>
    <t>https://www.lightingsupply.com/satco-f28t8-830-es-env</t>
  </si>
  <si>
    <t>Sample Count</t>
  </si>
  <si>
    <t>LED Watts</t>
  </si>
  <si>
    <t>RSMeans 2019: 266123558100</t>
  </si>
  <si>
    <t>Description</t>
  </si>
  <si>
    <t>3500K LED Advantage T8 18W 1600LM 4ft Linear 2BD Frosted</t>
  </si>
  <si>
    <t>Average</t>
  </si>
  <si>
    <t>Parking Garage</t>
  </si>
  <si>
    <t>Average Material Cost</t>
  </si>
  <si>
    <t>Comparison with Previous Costs</t>
  </si>
  <si>
    <t>Version</t>
  </si>
  <si>
    <t>Base Material</t>
  </si>
  <si>
    <t>Measure Material</t>
  </si>
  <si>
    <t>SWLG009-01 (Old)</t>
  </si>
  <si>
    <t>Current - Non-Res + MFm</t>
  </si>
  <si>
    <t>Current - Parking Garage</t>
  </si>
  <si>
    <t>GMC</t>
  </si>
  <si>
    <t>Difference - Non-Res + MFm</t>
  </si>
  <si>
    <t>Difference - Parking Garage</t>
  </si>
  <si>
    <t>&lt;--Included in Measure Case Cost Est.</t>
  </si>
  <si>
    <t>SWLG009_01_B001</t>
  </si>
  <si>
    <t>SWLG009_01_M001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</si>
</sst>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8" fontId="0" fillId="0" borderId="0" xfId="0" applyNumberFormat="1"/>
    <xf numFmtId="3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1" xfId="0" applyBorder="1"/>
    <xf numFmtId="44" fontId="0" fillId="0" borderId="1" xfId="1" applyFont="1" applyBorder="1"/>
    <xf numFmtId="9" fontId="0" fillId="0" borderId="1" xfId="0" applyNumberFormat="1" applyBorder="1"/>
    <xf numFmtId="0" fontId="0" fillId="0" borderId="1" xfId="0" applyFill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2" fillId="0" borderId="1" xfId="0" applyFont="1" applyFill="1" applyBorder="1"/>
    <xf numFmtId="0" fontId="2" fillId="0" borderId="0" xfId="0" applyFont="1"/>
    <xf numFmtId="0" fontId="3" fillId="0" borderId="0" xfId="3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44" fontId="2" fillId="0" borderId="1" xfId="1" applyFont="1" applyBorder="1"/>
    <xf numFmtId="2" fontId="2" fillId="0" borderId="1" xfId="0" applyNumberFormat="1" applyFont="1" applyBorder="1"/>
    <xf numFmtId="0" fontId="0" fillId="0" borderId="0" xfId="0" applyAlignment="1"/>
    <xf numFmtId="165" fontId="0" fillId="0" borderId="1" xfId="0" applyNumberForma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0" fontId="4" fillId="0" borderId="0" xfId="0" applyFont="1"/>
    <xf numFmtId="9" fontId="0" fillId="0" borderId="1" xfId="2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3" borderId="1" xfId="0" applyFill="1" applyBorder="1"/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18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2" formatCode="&quot;$&quot;#,##0.00_);[Red]\(&quot;$&quot;#,##0.00\)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2" formatCode="&quot;$&quot;#,##0.00_);[Red]\(&quot;$&quot;#,##0.00\)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15835</xdr:colOff>
      <xdr:row>35</xdr:row>
      <xdr:rowOff>27709</xdr:rowOff>
    </xdr:from>
    <xdr:to>
      <xdr:col>10</xdr:col>
      <xdr:colOff>479146</xdr:colOff>
      <xdr:row>38</xdr:row>
      <xdr:rowOff>51580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84145C5-A71D-4E0B-9400-F5ACCE113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5435" y="6331527"/>
          <a:ext cx="14343588" cy="564198"/>
        </a:xfrm>
        <a:prstGeom prst="rect">
          <a:avLst/>
        </a:prstGeom>
      </xdr:spPr>
    </xdr:pic>
    <xdr:clientData/>
  </xdr:twoCellAnchor>
  <xdr:twoCellAnchor editAs="oneCell">
    <xdr:from>
      <xdr:col>1</xdr:col>
      <xdr:colOff>13855</xdr:colOff>
      <xdr:row>36</xdr:row>
      <xdr:rowOff>94478</xdr:rowOff>
    </xdr:from>
    <xdr:to>
      <xdr:col>10</xdr:col>
      <xdr:colOff>484910</xdr:colOff>
      <xdr:row>37</xdr:row>
      <xdr:rowOff>174730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CD07382-1BC2-4320-99D7-AB295D3A6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6578405"/>
          <a:ext cx="14339455" cy="26036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81177AF-5E14-425B-9243-BA7D90ED7064}" name="Table13" displayName="Table13" ref="A1:L122" totalsRowShown="0">
  <autoFilter ref="A1:L122" xr:uid="{5A1591FA-3377-4C67-AD03-E435346ED0F4}"/>
  <tableColumns count="12">
    <tableColumn id="1" xr3:uid="{C46EC0CA-18AF-49DA-A6EA-46687995685C}" name="Brand"/>
    <tableColumn id="2" xr3:uid="{633AD18F-9BE9-4E06-AF2F-30A78F6CDAEF}" name="Unit Price" dataDxfId="17"/>
    <tableColumn id="3" xr3:uid="{ED617555-F6B5-4BED-961A-506E38A7CBE1}" name="Wattage" dataDxfId="16"/>
    <tableColumn id="4" xr3:uid="{B3448D41-9423-4BCB-80BA-209D4AC10502}" name="lumens" dataDxfId="15"/>
    <tableColumn id="5" xr3:uid="{4F14C297-558E-4CB9-9B37-F97CA0299280}" name="Efficacy" dataDxfId="14">
      <calculatedColumnFormula>D2/C2</calculatedColumnFormula>
    </tableColumn>
    <tableColumn id="6" xr3:uid="{BD9A4857-A7F7-4910-8824-C299495C9183}" name="Length" dataDxfId="13"/>
    <tableColumn id="7" xr3:uid="{5B9AEDF7-0BE1-40B1-A128-4D0601AF9F50}" name="Case Quantity" dataDxfId="12"/>
    <tableColumn id="8" xr3:uid="{40118CE8-AB8C-47BF-BA44-E5453DB40401}" name="Case Price" dataDxfId="11"/>
    <tableColumn id="9" xr3:uid="{45D86135-2418-4A72-A120-291065726F38}" name="Bulb Type" dataDxfId="10"/>
    <tableColumn id="10" xr3:uid="{4B469FD7-8156-4DF0-BDF8-CE93659A93DC}" name="Color Temp"/>
    <tableColumn id="11" xr3:uid="{95EBF094-5195-48DF-9F29-9C8E058E4F7B}" name="Product "/>
    <tableColumn id="12" xr3:uid="{76E9090A-991D-4026-A4A1-AB45DC748A9C}" name="UR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08F373-F86F-4A55-B8B3-5B2D946B404F}" name="Table1" displayName="Table1" ref="A1:N174" totalsRowShown="0">
  <autoFilter ref="A1:N174" xr:uid="{C33F63E7-16B6-4B09-A0D0-FF853FD1D8A2}">
    <filterColumn colId="8">
      <filters>
        <filter val="Yes"/>
        <filter val="Yes Premium"/>
      </filters>
    </filterColumn>
    <filterColumn colId="13">
      <filters>
        <filter val="No"/>
      </filters>
    </filterColumn>
  </autoFilter>
  <tableColumns count="14">
    <tableColumn id="1" xr3:uid="{A33939CC-F56B-4E50-B787-EB53838E593B}" name="Brand" dataDxfId="9"/>
    <tableColumn id="2" xr3:uid="{CC6CA215-3BB3-4A3A-918C-2770E7D3B208}" name="Price" dataDxfId="8"/>
    <tableColumn id="3" xr3:uid="{D71523B8-7DFB-4B6D-9164-86E3EA5EE9B7}" name="Wattage" dataDxfId="7"/>
    <tableColumn id="4" xr3:uid="{B4854DE2-A537-4DC2-BA53-FBE779CD4EF8}" name="lumens" dataDxfId="6"/>
    <tableColumn id="5" xr3:uid="{3EB3A23A-E12B-404F-86C6-A34C5A4865C2}" name="Lumen Efficacy" dataDxfId="5">
      <calculatedColumnFormula>D2/C2</calculatedColumnFormula>
    </tableColumn>
    <tableColumn id="6" xr3:uid="{F7557F2F-782E-461D-8715-EDECA3DDF4CE}" name="Fluorescent T8 Equiv" dataDxfId="4"/>
    <tableColumn id="7" xr3:uid="{168F5D5C-4092-46A6-98E5-6B8D150A5056}" name="Replacement Type"/>
    <tableColumn id="8" xr3:uid="{48D03DA2-1697-4AF2-8215-D41C289A0264}" name="Dimmable"/>
    <tableColumn id="9" xr3:uid="{268E568C-350F-4551-A206-2187AEAFDB80}" name="DLC" dataDxfId="3"/>
    <tableColumn id="10" xr3:uid="{70FF7780-FCC0-4A76-A66E-91F32CC05146}" name="Length" dataDxfId="2"/>
    <tableColumn id="11" xr3:uid="{FD2C8D2C-9EE8-44F7-88F5-18DE4D7969D6}" name="Beam Angle" dataDxfId="1"/>
    <tableColumn id="12" xr3:uid="{B9F977FE-19C6-4DA7-A233-F08E52F8DBC5}" name="product"/>
    <tableColumn id="13" xr3:uid="{C84C0B42-8C5B-4896-A894-F68F10238605}" name="URL"/>
    <tableColumn id="14" xr3:uid="{062917EF-D0AD-4FD2-A8BF-677711816F22}" name="Product Eligible?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ulbs.com/product/14T8-PRO-48-850-IF21-G?RefId=1450" TargetMode="External"/><Relationship Id="rId7" Type="http://schemas.openxmlformats.org/officeDocument/2006/relationships/table" Target="../tables/table2.xml"/><Relationship Id="rId2" Type="http://schemas.openxmlformats.org/officeDocument/2006/relationships/hyperlink" Target="https://www.bulbs.com/product/14T8-PRO-48-840-IF21-G?RefId=1450" TargetMode="External"/><Relationship Id="rId1" Type="http://schemas.openxmlformats.org/officeDocument/2006/relationships/hyperlink" Target="https://www.bulbs.com/product/L14T8DF450-GA?RefId=1450" TargetMode="External"/><Relationship Id="rId6" Type="http://schemas.openxmlformats.org/officeDocument/2006/relationships/hyperlink" Target="https://www.grainger.com/product/PHILIPS-14-Watts-LED-Lamp-52ZX69" TargetMode="External"/><Relationship Id="rId5" Type="http://schemas.openxmlformats.org/officeDocument/2006/relationships/hyperlink" Target="https://www.grainger.com/product/PHILIPS-14-Watts-LED-Lamp-406T69" TargetMode="External"/><Relationship Id="rId4" Type="http://schemas.openxmlformats.org/officeDocument/2006/relationships/hyperlink" Target="https://www.grainger.com/product/PHILIPS-14-Watts-LED-Lamp-52ZX7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376BB-62B4-41B4-AFCF-0871A7D40838}">
  <dimension ref="A2:J49"/>
  <sheetViews>
    <sheetView tabSelected="1" zoomScale="85" zoomScaleNormal="85" workbookViewId="0">
      <selection activeCell="I10" sqref="I10"/>
    </sheetView>
  </sheetViews>
  <sheetFormatPr defaultColWidth="21.77734375" defaultRowHeight="14.4" x14ac:dyDescent="0.3"/>
  <cols>
    <col min="1" max="1" width="11" customWidth="1"/>
    <col min="2" max="2" width="35.44140625" customWidth="1"/>
    <col min="3" max="3" width="21.6640625" customWidth="1"/>
    <col min="4" max="4" width="27.33203125" bestFit="1" customWidth="1"/>
    <col min="5" max="6" width="22.5546875" bestFit="1" customWidth="1"/>
    <col min="7" max="7" width="23.5546875" bestFit="1" customWidth="1"/>
    <col min="8" max="8" width="6.77734375" bestFit="1" customWidth="1"/>
    <col min="9" max="9" width="20.6640625" bestFit="1" customWidth="1"/>
    <col min="10" max="10" width="21.5546875" bestFit="1" customWidth="1"/>
  </cols>
  <sheetData>
    <row r="2" spans="2:10" x14ac:dyDescent="0.3">
      <c r="B2" s="30" t="s">
        <v>503</v>
      </c>
      <c r="C2" s="29" t="s">
        <v>506</v>
      </c>
      <c r="D2" s="29" t="s">
        <v>507</v>
      </c>
      <c r="E2" s="29" t="s">
        <v>480</v>
      </c>
      <c r="F2" s="29" t="s">
        <v>511</v>
      </c>
      <c r="G2" s="29" t="s">
        <v>512</v>
      </c>
      <c r="H2" s="29" t="s">
        <v>510</v>
      </c>
      <c r="I2" s="28" t="s">
        <v>508</v>
      </c>
      <c r="J2" s="28" t="s">
        <v>509</v>
      </c>
    </row>
    <row r="3" spans="2:10" x14ac:dyDescent="0.3">
      <c r="B3" s="8" t="s">
        <v>504</v>
      </c>
      <c r="C3" s="18">
        <f>'Cost Summary'!$F$28</f>
        <v>3.1740124371069194</v>
      </c>
      <c r="D3" s="18">
        <f>$G$8</f>
        <v>10.0341936</v>
      </c>
      <c r="E3" s="18">
        <f>'Cost Summary'!$F$34</f>
        <v>6.8</v>
      </c>
      <c r="F3" s="18">
        <f>C3+E3</f>
        <v>9.9740124371069196</v>
      </c>
      <c r="G3" s="18">
        <f>D3+E3</f>
        <v>16.834193599999999</v>
      </c>
      <c r="H3" s="18">
        <f>D3-C3</f>
        <v>6.8601811628930811</v>
      </c>
      <c r="I3" s="8" t="s">
        <v>804</v>
      </c>
      <c r="J3" s="8" t="s">
        <v>805</v>
      </c>
    </row>
    <row r="4" spans="2:10" x14ac:dyDescent="0.3">
      <c r="B4" s="8" t="s">
        <v>505</v>
      </c>
      <c r="C4" s="18">
        <f>'Cost Summary'!$F$28</f>
        <v>3.1740124371069194</v>
      </c>
      <c r="D4" s="18">
        <f>$G$10</f>
        <v>10.0341936</v>
      </c>
      <c r="E4" s="18">
        <f>'Cost Summary'!$F$34</f>
        <v>6.8</v>
      </c>
      <c r="F4" s="18">
        <f>C4+E4</f>
        <v>9.9740124371069196</v>
      </c>
      <c r="G4" s="18">
        <f>D4+E4</f>
        <v>16.834193599999999</v>
      </c>
      <c r="H4" s="18">
        <f>D4-C4</f>
        <v>6.8601811628930811</v>
      </c>
      <c r="I4" s="8" t="s">
        <v>804</v>
      </c>
      <c r="J4" s="35" t="s">
        <v>805</v>
      </c>
    </row>
    <row r="7" spans="2:10" x14ac:dyDescent="0.3">
      <c r="B7" s="30" t="s">
        <v>501</v>
      </c>
      <c r="C7" s="30" t="s">
        <v>475</v>
      </c>
      <c r="D7" s="30" t="s">
        <v>476</v>
      </c>
      <c r="E7" s="30" t="s">
        <v>477</v>
      </c>
      <c r="F7" s="30" t="s">
        <v>478</v>
      </c>
      <c r="G7" s="30" t="s">
        <v>479</v>
      </c>
    </row>
    <row r="8" spans="2:10" x14ac:dyDescent="0.3">
      <c r="B8" s="31" t="s">
        <v>502</v>
      </c>
      <c r="C8" s="8">
        <v>14</v>
      </c>
      <c r="D8" s="10">
        <v>0.42</v>
      </c>
      <c r="E8" s="8">
        <f>C8*D8+C9*D9</f>
        <v>14.579999999999998</v>
      </c>
      <c r="F8" s="12">
        <f>INDEX($C$14:$C$23,MATCH($C8,$B$14:$B$23,0))</f>
        <v>10.581428571428571</v>
      </c>
      <c r="G8" s="33">
        <f>D8*F8+D9*F9</f>
        <v>10.0341936</v>
      </c>
    </row>
    <row r="9" spans="2:10" x14ac:dyDescent="0.3">
      <c r="B9" s="32"/>
      <c r="C9" s="8">
        <v>15</v>
      </c>
      <c r="D9" s="10">
        <v>0.57999999999999996</v>
      </c>
      <c r="E9" s="8"/>
      <c r="F9" s="12">
        <f>INDEX($C$14:$C$23,MATCH($C9,$B$14:$B$23,0))</f>
        <v>9.6379200000000012</v>
      </c>
      <c r="G9" s="34"/>
    </row>
    <row r="10" spans="2:10" x14ac:dyDescent="0.3">
      <c r="B10" s="31" t="s">
        <v>791</v>
      </c>
      <c r="C10" s="8">
        <v>14.25</v>
      </c>
      <c r="D10" s="10">
        <v>0.42</v>
      </c>
      <c r="E10" s="8">
        <f>C10*D10+C11*D11</f>
        <v>14.395</v>
      </c>
      <c r="F10" s="12">
        <f>INDEX($C$14:$C$23,MATCH(ROUND($C10,0),$B$14:$B$23,0))</f>
        <v>10.581428571428571</v>
      </c>
      <c r="G10" s="33">
        <f>D10*F10+D11*F11</f>
        <v>10.0341936</v>
      </c>
    </row>
    <row r="11" spans="2:10" x14ac:dyDescent="0.3">
      <c r="B11" s="32"/>
      <c r="C11" s="8">
        <v>14.5</v>
      </c>
      <c r="D11" s="10">
        <v>0.57999999999999996</v>
      </c>
      <c r="E11" s="8"/>
      <c r="F11" s="12">
        <f>INDEX($C$14:$C$23,MATCH(ROUND($C11,0),$B$14:$B$23,0))</f>
        <v>9.6379200000000012</v>
      </c>
      <c r="G11" s="34"/>
    </row>
    <row r="13" spans="2:10" x14ac:dyDescent="0.3">
      <c r="B13" s="30" t="s">
        <v>786</v>
      </c>
      <c r="C13" s="30" t="s">
        <v>792</v>
      </c>
      <c r="D13" s="30" t="s">
        <v>785</v>
      </c>
    </row>
    <row r="14" spans="2:10" x14ac:dyDescent="0.3">
      <c r="B14" s="8">
        <v>10</v>
      </c>
      <c r="C14" s="9">
        <f>AVERAGEIFS(Table1[Price],Table1[Wattage],"&gt;="&amp;$B14,Table1[Wattage],"&lt;"&amp;$B15,Table1[Product Eligible?],"Yes")</f>
        <v>8.58</v>
      </c>
      <c r="D14" s="8">
        <f>COUNTIFS(Table1[Wattage],"&gt;="&amp;$B14,Table1[Wattage],"&lt;"&amp;$B15,Table1[Product Eligible?],"Yes")</f>
        <v>4</v>
      </c>
    </row>
    <row r="15" spans="2:10" x14ac:dyDescent="0.3">
      <c r="B15" s="8">
        <v>11</v>
      </c>
      <c r="C15" s="9">
        <f>AVERAGEIFS(Table1[Price],Table1[Wattage],"&gt;="&amp;$B15,Table1[Wattage],"&lt;"&amp;$B16,Table1[Product Eligible?],"Yes")</f>
        <v>11.401</v>
      </c>
      <c r="D15" s="8">
        <f>COUNTIFS(Table1[Wattage],"&gt;="&amp;$B15,Table1[Wattage],"&lt;"&amp;$B16,Table1[Product Eligible?],"Yes")</f>
        <v>4</v>
      </c>
    </row>
    <row r="16" spans="2:10" x14ac:dyDescent="0.3">
      <c r="B16" s="8">
        <v>12</v>
      </c>
      <c r="C16" s="9">
        <f>AVERAGEIFS(Table1[Price],Table1[Wattage],"&gt;="&amp;$B16,Table1[Wattage],"&lt;"&amp;$B17,Table1[Product Eligible?],"Yes")</f>
        <v>9.9769090909090892</v>
      </c>
      <c r="D16" s="8">
        <f>COUNTIFS(Table1[Wattage],"&gt;="&amp;$B16,Table1[Wattage],"&lt;"&amp;$B17,Table1[Product Eligible?],"Yes")</f>
        <v>22</v>
      </c>
      <c r="E16" t="s">
        <v>803</v>
      </c>
    </row>
    <row r="17" spans="1:7" x14ac:dyDescent="0.3">
      <c r="B17" s="8">
        <v>13</v>
      </c>
      <c r="C17" s="9">
        <f>AVERAGEIFS(Table1[Price],Table1[Wattage],"&gt;="&amp;$B17,Table1[Wattage],"&lt;"&amp;$B18,Table1[Product Eligible?],"Yes")</f>
        <v>8.2899999999999991</v>
      </c>
      <c r="D17" s="8">
        <f>COUNTIFS(Table1[Wattage],"&gt;="&amp;$B17,Table1[Wattage],"&lt;"&amp;$B18,Table1[Product Eligible?],"Yes")</f>
        <v>14</v>
      </c>
      <c r="E17" t="s">
        <v>803</v>
      </c>
    </row>
    <row r="18" spans="1:7" x14ac:dyDescent="0.3">
      <c r="B18" s="8">
        <v>14</v>
      </c>
      <c r="C18" s="9">
        <f>AVERAGEIFS(Table1[Price],Table1[Wattage],"&gt;="&amp;$B18,Table1[Wattage],"&lt;"&amp;$B19,Table1[Product Eligible?],"Yes")</f>
        <v>10.581428571428571</v>
      </c>
      <c r="D18" s="8">
        <f>COUNTIFS(Table1[Wattage],"&gt;="&amp;$B18,Table1[Wattage],"&lt;"&amp;$B19,Table1[Product Eligible?],"Yes")</f>
        <v>7</v>
      </c>
      <c r="E18" t="s">
        <v>803</v>
      </c>
    </row>
    <row r="19" spans="1:7" x14ac:dyDescent="0.3">
      <c r="B19" s="8">
        <v>15</v>
      </c>
      <c r="C19" s="9">
        <f>AVERAGEIFS(Table1[Price],Table1[Wattage],"&gt;="&amp;$B19,Table1[Wattage],"&lt;"&amp;$B20,Table1[Product Eligible?],"Yes")</f>
        <v>9.6379200000000012</v>
      </c>
      <c r="D19" s="8">
        <f>COUNTIFS(Table1[Wattage],"&gt;="&amp;$B19,Table1[Wattage],"&lt;"&amp;$B20,Table1[Product Eligible?],"Yes")</f>
        <v>25</v>
      </c>
      <c r="E19" t="s">
        <v>803</v>
      </c>
    </row>
    <row r="20" spans="1:7" x14ac:dyDescent="0.3">
      <c r="B20" s="8">
        <v>16</v>
      </c>
      <c r="C20" s="9"/>
      <c r="D20" s="8">
        <f>COUNTIFS(Table1[Wattage],"&gt;="&amp;$B20,Table1[Wattage],"&lt;"&amp;$B21,Table1[Product Eligible?],"Yes")</f>
        <v>0</v>
      </c>
    </row>
    <row r="21" spans="1:7" x14ac:dyDescent="0.3">
      <c r="B21" s="8">
        <v>17</v>
      </c>
      <c r="C21" s="9"/>
      <c r="D21" s="8">
        <f>COUNTIFS(Table1[Wattage],"&gt;="&amp;$B21,Table1[Wattage],"&lt;"&amp;$B22,Table1[Product Eligible?],"Yes")</f>
        <v>0</v>
      </c>
    </row>
    <row r="22" spans="1:7" x14ac:dyDescent="0.3">
      <c r="B22" s="8">
        <v>18</v>
      </c>
      <c r="C22" s="9">
        <f>AVERAGEIFS(Table1[Price],Table1[Wattage],"&gt;="&amp;$B22,Table1[Wattage],"&lt;"&amp;$B23,Table1[Product Eligible?],"Yes")</f>
        <v>14.997999999999999</v>
      </c>
      <c r="D22" s="8">
        <f>COUNTIFS(Table1[Wattage],"&gt;="&amp;$B22,Table1[Wattage],"&lt;"&amp;$B23,Table1[Product Eligible?],"Yes")</f>
        <v>1</v>
      </c>
    </row>
    <row r="23" spans="1:7" x14ac:dyDescent="0.3">
      <c r="B23" s="8">
        <v>19</v>
      </c>
      <c r="C23" s="9"/>
      <c r="D23" s="8">
        <f>COUNTIFS(Table1[Wattage],"&gt;="&amp;$B23,Table1[Wattage],"&lt;"&amp;$A24,Table1[Product Eligible?],"Yes")</f>
        <v>0</v>
      </c>
    </row>
    <row r="24" spans="1:7" x14ac:dyDescent="0.3">
      <c r="A24" s="30" t="s">
        <v>790</v>
      </c>
      <c r="B24" s="21">
        <f>AVERAGEIFS(Table1[Wattage],Table1[Product Eligible?],"Yes")</f>
        <v>13.2987012987013</v>
      </c>
      <c r="C24" s="20">
        <f>AVERAGEIFS(Table1[Price],Table1[Product Eligible?],"Yes")</f>
        <v>9.6817142857142855</v>
      </c>
      <c r="D24" s="14">
        <f>COUNTIFS(Table1[Product Eligible?],"Yes")</f>
        <v>77</v>
      </c>
    </row>
    <row r="27" spans="1:7" x14ac:dyDescent="0.3">
      <c r="B27" s="30" t="s">
        <v>513</v>
      </c>
      <c r="C27" s="30" t="s">
        <v>476</v>
      </c>
      <c r="D27" s="30" t="s">
        <v>477</v>
      </c>
      <c r="E27" s="30" t="s">
        <v>474</v>
      </c>
      <c r="F27" s="30" t="s">
        <v>479</v>
      </c>
      <c r="G27" s="30" t="s">
        <v>785</v>
      </c>
    </row>
    <row r="28" spans="1:7" x14ac:dyDescent="0.3">
      <c r="B28" s="17">
        <v>28</v>
      </c>
      <c r="C28" s="19">
        <v>0.42</v>
      </c>
      <c r="D28" s="17">
        <f>B28*C28+B29*C29</f>
        <v>30.32</v>
      </c>
      <c r="E28" s="24">
        <f>AVERAGEIFS(Table13[Unit Price],Table13[Wattage],$B28)</f>
        <v>2.8093333333333335</v>
      </c>
      <c r="F28" s="18">
        <f>C28*E28+C29*E29</f>
        <v>3.1740124371069194</v>
      </c>
      <c r="G28" s="8">
        <f>COUNTIFS(Table13[Wattage],$B28)</f>
        <v>15</v>
      </c>
    </row>
    <row r="29" spans="1:7" x14ac:dyDescent="0.3">
      <c r="B29" s="17">
        <v>32</v>
      </c>
      <c r="C29" s="19">
        <v>0.57999999999999996</v>
      </c>
      <c r="D29" s="17"/>
      <c r="E29" s="24">
        <f>AVERAGEIFS(Table13[Unit Price],Table13[Wattage],$B29)</f>
        <v>3.4380904088050337</v>
      </c>
      <c r="F29" s="18"/>
      <c r="G29" s="8">
        <f>COUNTIFS(Table13[Wattage],$B29)</f>
        <v>106</v>
      </c>
    </row>
    <row r="30" spans="1:7" x14ac:dyDescent="0.3">
      <c r="E30" s="25"/>
    </row>
    <row r="32" spans="1:7" x14ac:dyDescent="0.3">
      <c r="B32" s="15" t="s">
        <v>480</v>
      </c>
      <c r="C32" s="26" t="s">
        <v>787</v>
      </c>
    </row>
    <row r="33" spans="2:7" x14ac:dyDescent="0.3">
      <c r="B33" s="30" t="s">
        <v>788</v>
      </c>
      <c r="C33" s="30" t="s">
        <v>481</v>
      </c>
      <c r="D33" s="30" t="s">
        <v>482</v>
      </c>
      <c r="E33" s="30" t="s">
        <v>480</v>
      </c>
      <c r="F33" s="30" t="s">
        <v>483</v>
      </c>
      <c r="G33" s="30" t="s">
        <v>484</v>
      </c>
    </row>
    <row r="34" spans="2:7" x14ac:dyDescent="0.3">
      <c r="B34" s="17" t="s">
        <v>789</v>
      </c>
      <c r="C34" s="17">
        <v>1</v>
      </c>
      <c r="D34" s="18">
        <v>10.050000000000001</v>
      </c>
      <c r="E34" s="18">
        <v>5.3</v>
      </c>
      <c r="F34" s="18">
        <f>ROUND(E34*$G$34,2)</f>
        <v>6.8</v>
      </c>
      <c r="G34" s="23">
        <f>19.7/15.35</f>
        <v>1.283387622149837</v>
      </c>
    </row>
    <row r="43" spans="2:7" x14ac:dyDescent="0.3">
      <c r="B43" t="s">
        <v>793</v>
      </c>
    </row>
    <row r="44" spans="2:7" x14ac:dyDescent="0.3">
      <c r="B44" s="30" t="s">
        <v>794</v>
      </c>
      <c r="C44" s="30" t="s">
        <v>795</v>
      </c>
      <c r="D44" s="30" t="s">
        <v>796</v>
      </c>
      <c r="E44" s="30" t="s">
        <v>480</v>
      </c>
      <c r="F44" s="30" t="s">
        <v>800</v>
      </c>
      <c r="G44" s="30" t="s">
        <v>510</v>
      </c>
    </row>
    <row r="45" spans="2:7" x14ac:dyDescent="0.3">
      <c r="B45" s="8" t="s">
        <v>797</v>
      </c>
      <c r="C45" s="13">
        <v>3.61</v>
      </c>
      <c r="D45" s="13">
        <v>8.27</v>
      </c>
      <c r="E45" s="13">
        <v>8.4700000000000006</v>
      </c>
      <c r="F45" s="13">
        <f>D45+E45</f>
        <v>16.740000000000002</v>
      </c>
      <c r="G45" s="13">
        <f>D45-C45</f>
        <v>4.66</v>
      </c>
    </row>
    <row r="46" spans="2:7" x14ac:dyDescent="0.3">
      <c r="B46" s="8" t="s">
        <v>798</v>
      </c>
      <c r="C46" s="13">
        <f t="shared" ref="C46:E47" si="0">C3</f>
        <v>3.1740124371069194</v>
      </c>
      <c r="D46" s="13">
        <f t="shared" si="0"/>
        <v>10.0341936</v>
      </c>
      <c r="E46" s="13">
        <f t="shared" si="0"/>
        <v>6.8</v>
      </c>
      <c r="F46" s="13">
        <f>D46+E46</f>
        <v>16.834193599999999</v>
      </c>
      <c r="G46" s="13">
        <f>D46-C46</f>
        <v>6.8601811628930811</v>
      </c>
    </row>
    <row r="47" spans="2:7" x14ac:dyDescent="0.3">
      <c r="B47" s="11" t="s">
        <v>799</v>
      </c>
      <c r="C47" s="13">
        <f t="shared" si="0"/>
        <v>3.1740124371069194</v>
      </c>
      <c r="D47" s="13">
        <f t="shared" si="0"/>
        <v>10.0341936</v>
      </c>
      <c r="E47" s="13">
        <f t="shared" si="0"/>
        <v>6.8</v>
      </c>
      <c r="F47" s="13">
        <f>D47+E47</f>
        <v>16.834193599999999</v>
      </c>
      <c r="G47" s="13">
        <f>D47-C47</f>
        <v>6.8601811628930811</v>
      </c>
    </row>
    <row r="48" spans="2:7" x14ac:dyDescent="0.3">
      <c r="B48" s="8" t="s">
        <v>801</v>
      </c>
      <c r="C48" s="27">
        <f>-(C45-C46)/C45</f>
        <v>-0.1207721780867259</v>
      </c>
      <c r="D48" s="27">
        <f t="shared" ref="D48:G48" si="1">-(D45-D46)/D45</f>
        <v>0.21332449818621529</v>
      </c>
      <c r="E48" s="27">
        <f t="shared" si="1"/>
        <v>-0.1971664698937427</v>
      </c>
      <c r="F48" s="27">
        <f t="shared" si="1"/>
        <v>5.6268578255673227E-3</v>
      </c>
      <c r="G48" s="27">
        <f t="shared" si="1"/>
        <v>0.472141880449159</v>
      </c>
    </row>
    <row r="49" spans="2:7" x14ac:dyDescent="0.3">
      <c r="B49" s="11" t="s">
        <v>802</v>
      </c>
      <c r="C49" s="27">
        <f>-(C45-C47)/C45</f>
        <v>-0.1207721780867259</v>
      </c>
      <c r="D49" s="27">
        <f t="shared" ref="D49:G49" si="2">-(D45-D47)/D45</f>
        <v>0.21332449818621529</v>
      </c>
      <c r="E49" s="27">
        <f t="shared" si="2"/>
        <v>-0.1971664698937427</v>
      </c>
      <c r="F49" s="27">
        <f t="shared" si="2"/>
        <v>5.6268578255673227E-3</v>
      </c>
      <c r="G49" s="27">
        <f t="shared" si="2"/>
        <v>0.472141880449159</v>
      </c>
    </row>
  </sheetData>
  <mergeCells count="4">
    <mergeCell ref="B8:B9"/>
    <mergeCell ref="B10:B11"/>
    <mergeCell ref="G8:G9"/>
    <mergeCell ref="G10:G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136DE-C427-4DB8-978A-9F9759532D44}">
  <dimension ref="A1:L122"/>
  <sheetViews>
    <sheetView zoomScale="55" zoomScaleNormal="55" workbookViewId="0">
      <selection activeCell="L1" sqref="L1"/>
    </sheetView>
  </sheetViews>
  <sheetFormatPr defaultRowHeight="14.4" x14ac:dyDescent="0.3"/>
  <cols>
    <col min="2" max="2" width="11.44140625" style="4" customWidth="1"/>
    <col min="3" max="3" width="10.44140625" style="4" customWidth="1"/>
    <col min="4" max="4" width="9.44140625" style="4" customWidth="1"/>
    <col min="5" max="5" width="9.88671875" style="4" customWidth="1"/>
    <col min="6" max="6" width="8.88671875" style="4"/>
    <col min="7" max="7" width="15.109375" style="4" customWidth="1"/>
    <col min="8" max="9" width="11.6640625" style="4" customWidth="1"/>
    <col min="10" max="10" width="13" customWidth="1"/>
    <col min="11" max="11" width="99.33203125" customWidth="1"/>
    <col min="12" max="12" width="117.33203125" customWidth="1"/>
  </cols>
  <sheetData>
    <row r="1" spans="1:12" x14ac:dyDescent="0.3">
      <c r="A1" t="s">
        <v>2</v>
      </c>
      <c r="B1" s="4" t="s">
        <v>514</v>
      </c>
      <c r="C1" s="4" t="s">
        <v>4</v>
      </c>
      <c r="D1" s="4" t="s">
        <v>5</v>
      </c>
      <c r="E1" s="4" t="s">
        <v>378</v>
      </c>
      <c r="F1" s="4" t="s">
        <v>10</v>
      </c>
      <c r="G1" s="4" t="s">
        <v>515</v>
      </c>
      <c r="H1" s="4" t="s">
        <v>516</v>
      </c>
      <c r="I1" s="4" t="s">
        <v>517</v>
      </c>
      <c r="J1" t="s">
        <v>518</v>
      </c>
      <c r="K1" t="s">
        <v>519</v>
      </c>
      <c r="L1" t="s">
        <v>271</v>
      </c>
    </row>
    <row r="2" spans="1:12" x14ac:dyDescent="0.3">
      <c r="A2" t="s">
        <v>488</v>
      </c>
      <c r="B2" s="5">
        <v>2.1800000000000002</v>
      </c>
      <c r="C2" s="4">
        <v>28</v>
      </c>
      <c r="D2" s="7">
        <v>2725</v>
      </c>
      <c r="E2" s="6">
        <f>D2/C2</f>
        <v>97.321428571428569</v>
      </c>
      <c r="F2" s="4">
        <v>48</v>
      </c>
      <c r="G2" s="4">
        <v>30</v>
      </c>
      <c r="H2" s="4" t="s">
        <v>520</v>
      </c>
      <c r="I2" s="4" t="s">
        <v>521</v>
      </c>
      <c r="J2">
        <v>4100</v>
      </c>
      <c r="K2" s="22" t="s">
        <v>522</v>
      </c>
      <c r="L2" s="22" t="s">
        <v>523</v>
      </c>
    </row>
    <row r="3" spans="1:12" x14ac:dyDescent="0.3">
      <c r="A3" t="s">
        <v>524</v>
      </c>
      <c r="B3" s="5">
        <v>1.43</v>
      </c>
      <c r="C3" s="4">
        <v>32</v>
      </c>
      <c r="D3" s="7">
        <v>3150</v>
      </c>
      <c r="E3" s="6">
        <f t="shared" ref="E3:E63" si="0">D3/C3</f>
        <v>98.4375</v>
      </c>
      <c r="F3" s="4">
        <v>48</v>
      </c>
      <c r="G3" s="4">
        <v>25</v>
      </c>
      <c r="H3" s="4" t="s">
        <v>520</v>
      </c>
      <c r="I3" s="4" t="s">
        <v>525</v>
      </c>
      <c r="J3">
        <v>5000</v>
      </c>
      <c r="K3" s="22" t="s">
        <v>526</v>
      </c>
      <c r="L3" s="22" t="s">
        <v>527</v>
      </c>
    </row>
    <row r="4" spans="1:12" x14ac:dyDescent="0.3">
      <c r="A4" t="s">
        <v>223</v>
      </c>
      <c r="B4" s="5">
        <v>1.62</v>
      </c>
      <c r="C4" s="4">
        <v>32</v>
      </c>
      <c r="D4" s="7">
        <v>2950</v>
      </c>
      <c r="E4" s="6">
        <f t="shared" si="0"/>
        <v>92.1875</v>
      </c>
      <c r="F4" s="4">
        <v>48</v>
      </c>
      <c r="G4" s="4">
        <v>25</v>
      </c>
      <c r="H4" s="4" t="s">
        <v>520</v>
      </c>
      <c r="I4" s="4" t="s">
        <v>525</v>
      </c>
      <c r="J4">
        <v>4100</v>
      </c>
      <c r="K4" s="22" t="s">
        <v>528</v>
      </c>
      <c r="L4" s="22" t="s">
        <v>529</v>
      </c>
    </row>
    <row r="5" spans="1:12" x14ac:dyDescent="0.3">
      <c r="A5" t="s">
        <v>530</v>
      </c>
      <c r="B5" s="5">
        <v>3.44</v>
      </c>
      <c r="C5" s="4">
        <v>32</v>
      </c>
      <c r="D5" s="7">
        <v>3000</v>
      </c>
      <c r="E5" s="6">
        <f t="shared" si="0"/>
        <v>93.75</v>
      </c>
      <c r="F5" s="4">
        <v>48</v>
      </c>
      <c r="G5" s="4">
        <v>36</v>
      </c>
      <c r="H5" s="4" t="s">
        <v>520</v>
      </c>
      <c r="I5" s="4" t="s">
        <v>525</v>
      </c>
      <c r="J5">
        <v>5000</v>
      </c>
      <c r="K5" s="22" t="s">
        <v>531</v>
      </c>
      <c r="L5" s="22" t="s">
        <v>532</v>
      </c>
    </row>
    <row r="6" spans="1:12" x14ac:dyDescent="0.3">
      <c r="A6" t="s">
        <v>524</v>
      </c>
      <c r="B6" s="5">
        <v>1.72</v>
      </c>
      <c r="C6" s="4">
        <v>32</v>
      </c>
      <c r="D6" s="7">
        <v>3050</v>
      </c>
      <c r="E6" s="6">
        <f t="shared" si="0"/>
        <v>95.3125</v>
      </c>
      <c r="F6" s="4">
        <v>48</v>
      </c>
      <c r="G6" s="4">
        <v>25</v>
      </c>
      <c r="H6" s="4" t="s">
        <v>520</v>
      </c>
      <c r="I6" s="4" t="s">
        <v>525</v>
      </c>
      <c r="J6">
        <v>4100</v>
      </c>
      <c r="K6" s="22" t="s">
        <v>533</v>
      </c>
      <c r="L6" s="22" t="s">
        <v>534</v>
      </c>
    </row>
    <row r="7" spans="1:12" x14ac:dyDescent="0.3">
      <c r="A7" t="s">
        <v>524</v>
      </c>
      <c r="B7" s="5">
        <v>2.5499999999999998</v>
      </c>
      <c r="C7" s="4">
        <v>28</v>
      </c>
      <c r="D7" s="7">
        <v>2800</v>
      </c>
      <c r="E7" s="6">
        <f t="shared" si="0"/>
        <v>100</v>
      </c>
      <c r="F7" s="4">
        <v>48</v>
      </c>
      <c r="G7" s="4">
        <v>25</v>
      </c>
      <c r="H7" s="4" t="s">
        <v>520</v>
      </c>
      <c r="I7" s="4" t="s">
        <v>521</v>
      </c>
      <c r="J7">
        <v>3500</v>
      </c>
      <c r="K7" s="22" t="s">
        <v>535</v>
      </c>
      <c r="L7" s="22" t="s">
        <v>536</v>
      </c>
    </row>
    <row r="8" spans="1:12" x14ac:dyDescent="0.3">
      <c r="A8" t="s">
        <v>537</v>
      </c>
      <c r="B8" s="5">
        <v>1.55</v>
      </c>
      <c r="C8" s="4">
        <v>32</v>
      </c>
      <c r="D8" s="7">
        <v>2800</v>
      </c>
      <c r="E8" s="6">
        <f t="shared" si="0"/>
        <v>87.5</v>
      </c>
      <c r="F8" s="4">
        <v>48</v>
      </c>
      <c r="G8" s="4">
        <v>30</v>
      </c>
      <c r="H8" s="4" t="s">
        <v>520</v>
      </c>
      <c r="I8" s="4" t="s">
        <v>525</v>
      </c>
      <c r="J8">
        <v>5000</v>
      </c>
      <c r="K8" s="22" t="s">
        <v>538</v>
      </c>
      <c r="L8" s="22" t="s">
        <v>539</v>
      </c>
    </row>
    <row r="9" spans="1:12" x14ac:dyDescent="0.3">
      <c r="A9" t="s">
        <v>524</v>
      </c>
      <c r="B9" s="5">
        <v>1.26</v>
      </c>
      <c r="C9" s="4">
        <v>32</v>
      </c>
      <c r="D9" s="7">
        <v>3050</v>
      </c>
      <c r="E9" s="6">
        <f t="shared" si="0"/>
        <v>95.3125</v>
      </c>
      <c r="F9" s="4">
        <v>48</v>
      </c>
      <c r="G9" s="4">
        <v>25</v>
      </c>
      <c r="H9" s="4" t="s">
        <v>520</v>
      </c>
      <c r="I9" s="4" t="s">
        <v>525</v>
      </c>
      <c r="J9">
        <v>5000</v>
      </c>
      <c r="K9" s="22" t="s">
        <v>540</v>
      </c>
      <c r="L9" s="22" t="s">
        <v>541</v>
      </c>
    </row>
    <row r="10" spans="1:12" x14ac:dyDescent="0.3">
      <c r="A10" t="s">
        <v>537</v>
      </c>
      <c r="B10" s="5">
        <v>6.58</v>
      </c>
      <c r="C10" s="4">
        <v>32</v>
      </c>
      <c r="D10" s="7">
        <v>2925</v>
      </c>
      <c r="E10" s="6">
        <f t="shared" si="0"/>
        <v>91.40625</v>
      </c>
      <c r="F10" s="4">
        <v>48</v>
      </c>
      <c r="G10" s="4">
        <v>30</v>
      </c>
      <c r="H10" s="4" t="s">
        <v>520</v>
      </c>
      <c r="I10" s="4" t="s">
        <v>525</v>
      </c>
      <c r="J10">
        <v>3500</v>
      </c>
      <c r="K10" s="22" t="s">
        <v>542</v>
      </c>
      <c r="L10" s="22" t="s">
        <v>543</v>
      </c>
    </row>
    <row r="11" spans="1:12" x14ac:dyDescent="0.3">
      <c r="A11" t="s">
        <v>537</v>
      </c>
      <c r="B11" s="5">
        <v>1.25</v>
      </c>
      <c r="C11" s="4">
        <v>32</v>
      </c>
      <c r="D11" s="7">
        <v>2450</v>
      </c>
      <c r="E11" s="6">
        <f t="shared" si="0"/>
        <v>76.5625</v>
      </c>
      <c r="F11" s="4">
        <v>48</v>
      </c>
      <c r="G11" s="4">
        <v>25</v>
      </c>
      <c r="H11" s="4" t="s">
        <v>520</v>
      </c>
      <c r="I11" s="4" t="s">
        <v>525</v>
      </c>
      <c r="J11">
        <v>4100</v>
      </c>
      <c r="K11" s="22" t="s">
        <v>544</v>
      </c>
      <c r="L11" s="22" t="s">
        <v>545</v>
      </c>
    </row>
    <row r="12" spans="1:12" x14ac:dyDescent="0.3">
      <c r="A12" t="s">
        <v>488</v>
      </c>
      <c r="B12" s="5">
        <v>2.9</v>
      </c>
      <c r="C12" s="4">
        <v>32</v>
      </c>
      <c r="D12" s="7">
        <v>3025</v>
      </c>
      <c r="E12" s="6">
        <f t="shared" si="0"/>
        <v>94.53125</v>
      </c>
      <c r="F12" s="4">
        <v>48</v>
      </c>
      <c r="G12" s="4">
        <v>30</v>
      </c>
      <c r="H12" s="4" t="s">
        <v>520</v>
      </c>
      <c r="I12" s="4" t="s">
        <v>525</v>
      </c>
      <c r="J12">
        <v>5000</v>
      </c>
      <c r="K12" s="22" t="s">
        <v>546</v>
      </c>
      <c r="L12" s="22" t="s">
        <v>547</v>
      </c>
    </row>
    <row r="13" spans="1:12" x14ac:dyDescent="0.3">
      <c r="A13" t="s">
        <v>548</v>
      </c>
      <c r="B13" s="5">
        <v>7.66</v>
      </c>
      <c r="C13" s="4">
        <v>32</v>
      </c>
      <c r="D13" s="7">
        <v>2700</v>
      </c>
      <c r="E13" s="6">
        <f t="shared" si="0"/>
        <v>84.375</v>
      </c>
      <c r="F13" s="4">
        <v>47.78</v>
      </c>
      <c r="G13" s="4">
        <v>36</v>
      </c>
      <c r="H13" s="4" t="s">
        <v>520</v>
      </c>
      <c r="I13" s="4" t="s">
        <v>525</v>
      </c>
      <c r="J13">
        <v>5000</v>
      </c>
      <c r="K13" s="22" t="s">
        <v>549</v>
      </c>
      <c r="L13" s="22" t="s">
        <v>550</v>
      </c>
    </row>
    <row r="14" spans="1:12" x14ac:dyDescent="0.3">
      <c r="A14" t="s">
        <v>524</v>
      </c>
      <c r="B14" s="5">
        <v>2.79</v>
      </c>
      <c r="C14" s="4">
        <v>32</v>
      </c>
      <c r="D14" s="7">
        <v>2950</v>
      </c>
      <c r="E14" s="6">
        <f t="shared" si="0"/>
        <v>92.1875</v>
      </c>
      <c r="F14" s="4">
        <v>48</v>
      </c>
      <c r="G14" s="4">
        <v>25</v>
      </c>
      <c r="H14" s="4" t="s">
        <v>520</v>
      </c>
      <c r="I14" s="4" t="s">
        <v>525</v>
      </c>
      <c r="J14">
        <v>3500</v>
      </c>
      <c r="K14" s="22" t="s">
        <v>551</v>
      </c>
      <c r="L14" s="22" t="s">
        <v>552</v>
      </c>
    </row>
    <row r="15" spans="1:12" x14ac:dyDescent="0.3">
      <c r="A15" t="s">
        <v>537</v>
      </c>
      <c r="B15" s="5">
        <v>4.6500000000000004</v>
      </c>
      <c r="C15" s="4">
        <v>32</v>
      </c>
      <c r="D15" s="4">
        <v>2802</v>
      </c>
      <c r="E15" s="6">
        <f t="shared" si="0"/>
        <v>87.5625</v>
      </c>
      <c r="F15" s="4">
        <v>47.78</v>
      </c>
      <c r="G15" s="4">
        <v>30</v>
      </c>
      <c r="H15" s="4" t="s">
        <v>520</v>
      </c>
      <c r="I15" s="4" t="s">
        <v>525</v>
      </c>
      <c r="J15">
        <v>3000</v>
      </c>
      <c r="K15" s="22" t="s">
        <v>553</v>
      </c>
      <c r="L15" s="22" t="s">
        <v>554</v>
      </c>
    </row>
    <row r="16" spans="1:12" x14ac:dyDescent="0.3">
      <c r="A16" t="s">
        <v>488</v>
      </c>
      <c r="B16" s="5">
        <v>1.8</v>
      </c>
      <c r="C16" s="4">
        <v>32</v>
      </c>
      <c r="D16" s="4">
        <v>2470</v>
      </c>
      <c r="E16" s="6">
        <f t="shared" si="0"/>
        <v>77.1875</v>
      </c>
      <c r="F16" s="4">
        <v>48</v>
      </c>
      <c r="G16" s="4">
        <v>30</v>
      </c>
      <c r="H16" s="4" t="s">
        <v>520</v>
      </c>
      <c r="I16" s="4" t="s">
        <v>525</v>
      </c>
      <c r="J16">
        <v>6500</v>
      </c>
      <c r="K16" s="22" t="s">
        <v>555</v>
      </c>
      <c r="L16" s="22" t="s">
        <v>556</v>
      </c>
    </row>
    <row r="17" spans="1:12" x14ac:dyDescent="0.3">
      <c r="A17" t="s">
        <v>488</v>
      </c>
      <c r="B17" s="5">
        <v>5.69</v>
      </c>
      <c r="C17" s="4">
        <v>32</v>
      </c>
      <c r="D17" s="7">
        <v>2000</v>
      </c>
      <c r="E17" s="6">
        <f t="shared" si="0"/>
        <v>62.5</v>
      </c>
      <c r="F17" s="4">
        <v>48</v>
      </c>
      <c r="G17" s="4">
        <v>25</v>
      </c>
      <c r="H17" s="4" t="s">
        <v>520</v>
      </c>
      <c r="I17" s="4" t="s">
        <v>525</v>
      </c>
      <c r="J17">
        <v>5000</v>
      </c>
      <c r="K17" s="22" t="s">
        <v>557</v>
      </c>
      <c r="L17" s="22" t="s">
        <v>558</v>
      </c>
    </row>
    <row r="18" spans="1:12" x14ac:dyDescent="0.3">
      <c r="A18" t="s">
        <v>537</v>
      </c>
      <c r="B18" s="5">
        <v>1.79</v>
      </c>
      <c r="C18" s="4">
        <v>32</v>
      </c>
      <c r="D18" s="7">
        <v>2950</v>
      </c>
      <c r="E18" s="6">
        <f t="shared" si="0"/>
        <v>92.1875</v>
      </c>
      <c r="F18" s="4">
        <v>48</v>
      </c>
      <c r="G18" s="4">
        <v>30</v>
      </c>
      <c r="H18" s="4" t="s">
        <v>520</v>
      </c>
      <c r="I18" s="4" t="s">
        <v>525</v>
      </c>
      <c r="J18">
        <v>3500</v>
      </c>
      <c r="K18" s="22" t="s">
        <v>559</v>
      </c>
      <c r="L18" s="22" t="s">
        <v>560</v>
      </c>
    </row>
    <row r="19" spans="1:12" x14ac:dyDescent="0.3">
      <c r="A19" t="s">
        <v>524</v>
      </c>
      <c r="B19" s="5">
        <v>2.06</v>
      </c>
      <c r="C19" s="4">
        <v>32</v>
      </c>
      <c r="D19" s="7">
        <v>2950</v>
      </c>
      <c r="E19" s="6">
        <f t="shared" si="0"/>
        <v>92.1875</v>
      </c>
      <c r="F19" s="4">
        <v>48</v>
      </c>
      <c r="G19" s="4">
        <v>25</v>
      </c>
      <c r="H19" s="4" t="s">
        <v>520</v>
      </c>
      <c r="I19" s="4" t="s">
        <v>525</v>
      </c>
      <c r="J19">
        <v>4100</v>
      </c>
      <c r="K19" s="22" t="s">
        <v>561</v>
      </c>
      <c r="L19" s="22" t="s">
        <v>562</v>
      </c>
    </row>
    <row r="20" spans="1:12" x14ac:dyDescent="0.3">
      <c r="A20" t="s">
        <v>488</v>
      </c>
      <c r="B20" s="5">
        <v>11.55</v>
      </c>
      <c r="C20" s="4">
        <v>32</v>
      </c>
      <c r="D20" s="7">
        <v>2850</v>
      </c>
      <c r="E20" s="6">
        <f t="shared" si="0"/>
        <v>89.0625</v>
      </c>
      <c r="F20" s="4">
        <v>48</v>
      </c>
      <c r="G20" s="4">
        <v>30</v>
      </c>
      <c r="H20" s="4" t="s">
        <v>520</v>
      </c>
      <c r="I20" s="4" t="s">
        <v>525</v>
      </c>
      <c r="J20">
        <v>5000</v>
      </c>
      <c r="K20" s="22" t="s">
        <v>563</v>
      </c>
      <c r="L20" s="22" t="s">
        <v>564</v>
      </c>
    </row>
    <row r="21" spans="1:12" x14ac:dyDescent="0.3">
      <c r="A21" t="s">
        <v>524</v>
      </c>
      <c r="B21" s="5">
        <v>2.2799999999999998</v>
      </c>
      <c r="C21" s="4">
        <v>28</v>
      </c>
      <c r="D21" s="7">
        <v>2800</v>
      </c>
      <c r="E21" s="6">
        <f t="shared" si="0"/>
        <v>100</v>
      </c>
      <c r="F21" s="4">
        <v>48</v>
      </c>
      <c r="G21" s="4">
        <v>25</v>
      </c>
      <c r="H21" s="4" t="s">
        <v>520</v>
      </c>
      <c r="I21" s="4" t="s">
        <v>521</v>
      </c>
      <c r="J21">
        <v>4100</v>
      </c>
      <c r="K21" s="22" t="s">
        <v>565</v>
      </c>
      <c r="L21" s="22" t="s">
        <v>566</v>
      </c>
    </row>
    <row r="22" spans="1:12" x14ac:dyDescent="0.3">
      <c r="A22" t="s">
        <v>537</v>
      </c>
      <c r="B22" s="5">
        <v>4.16</v>
      </c>
      <c r="C22" s="4">
        <v>32</v>
      </c>
      <c r="D22" s="4">
        <v>2708</v>
      </c>
      <c r="E22" s="6">
        <f t="shared" si="0"/>
        <v>84.625</v>
      </c>
      <c r="F22" s="4">
        <v>48</v>
      </c>
      <c r="G22" s="4">
        <v>30</v>
      </c>
      <c r="H22" s="4" t="s">
        <v>520</v>
      </c>
      <c r="I22" s="4" t="s">
        <v>525</v>
      </c>
      <c r="J22">
        <v>6500</v>
      </c>
      <c r="K22" s="22" t="s">
        <v>567</v>
      </c>
      <c r="L22" s="22" t="s">
        <v>568</v>
      </c>
    </row>
    <row r="23" spans="1:12" x14ac:dyDescent="0.3">
      <c r="A23" t="s">
        <v>548</v>
      </c>
      <c r="B23" s="5">
        <v>1.4</v>
      </c>
      <c r="C23" s="4">
        <v>32</v>
      </c>
      <c r="D23" s="7">
        <v>3100</v>
      </c>
      <c r="E23" s="6">
        <f t="shared" si="0"/>
        <v>96.875</v>
      </c>
      <c r="F23" s="4">
        <v>48</v>
      </c>
      <c r="G23" s="4">
        <v>30</v>
      </c>
      <c r="H23" s="4" t="s">
        <v>520</v>
      </c>
      <c r="I23" s="4" t="s">
        <v>525</v>
      </c>
      <c r="J23">
        <v>4100</v>
      </c>
      <c r="K23" s="22" t="s">
        <v>569</v>
      </c>
      <c r="L23" s="22" t="s">
        <v>570</v>
      </c>
    </row>
    <row r="24" spans="1:12" x14ac:dyDescent="0.3">
      <c r="A24" t="s">
        <v>537</v>
      </c>
      <c r="B24" s="5">
        <v>4.25</v>
      </c>
      <c r="C24" s="4">
        <v>28</v>
      </c>
      <c r="D24" s="7">
        <v>2725</v>
      </c>
      <c r="E24" s="6">
        <f t="shared" si="0"/>
        <v>97.321428571428569</v>
      </c>
      <c r="F24" s="4">
        <v>48</v>
      </c>
      <c r="G24" s="4">
        <v>30</v>
      </c>
      <c r="H24" s="4" t="s">
        <v>520</v>
      </c>
      <c r="I24" s="4" t="s">
        <v>521</v>
      </c>
      <c r="J24">
        <v>3500</v>
      </c>
      <c r="K24" s="22" t="s">
        <v>571</v>
      </c>
      <c r="L24" s="22" t="s">
        <v>572</v>
      </c>
    </row>
    <row r="25" spans="1:12" x14ac:dyDescent="0.3">
      <c r="A25" t="s">
        <v>524</v>
      </c>
      <c r="B25" s="5">
        <v>1.1399999999999999</v>
      </c>
      <c r="C25" s="4">
        <v>32</v>
      </c>
      <c r="D25" s="7">
        <v>3050</v>
      </c>
      <c r="E25" s="6">
        <f t="shared" si="0"/>
        <v>95.3125</v>
      </c>
      <c r="F25" s="4">
        <v>48</v>
      </c>
      <c r="G25" s="4">
        <v>25</v>
      </c>
      <c r="H25" s="4" t="s">
        <v>520</v>
      </c>
      <c r="I25" s="4" t="s">
        <v>525</v>
      </c>
      <c r="J25">
        <v>3000</v>
      </c>
      <c r="K25" s="22" t="s">
        <v>573</v>
      </c>
      <c r="L25" s="22" t="s">
        <v>574</v>
      </c>
    </row>
    <row r="26" spans="1:12" x14ac:dyDescent="0.3">
      <c r="A26" t="s">
        <v>537</v>
      </c>
      <c r="B26" s="5">
        <v>1.75</v>
      </c>
      <c r="C26" s="4">
        <v>32</v>
      </c>
      <c r="D26" s="7">
        <v>2950</v>
      </c>
      <c r="E26" s="6">
        <f t="shared" si="0"/>
        <v>92.1875</v>
      </c>
      <c r="F26" s="4">
        <v>48</v>
      </c>
      <c r="G26" s="4">
        <v>30</v>
      </c>
      <c r="H26" s="4" t="s">
        <v>520</v>
      </c>
      <c r="I26" s="4" t="s">
        <v>525</v>
      </c>
      <c r="J26">
        <v>4100</v>
      </c>
      <c r="K26" s="22" t="s">
        <v>575</v>
      </c>
      <c r="L26" s="22" t="s">
        <v>576</v>
      </c>
    </row>
    <row r="27" spans="1:12" x14ac:dyDescent="0.3">
      <c r="A27" t="s">
        <v>537</v>
      </c>
      <c r="B27" s="5">
        <v>0.82</v>
      </c>
      <c r="C27" s="4">
        <v>28</v>
      </c>
      <c r="D27" s="7">
        <v>2600</v>
      </c>
      <c r="E27" s="6">
        <f t="shared" si="0"/>
        <v>92.857142857142861</v>
      </c>
      <c r="F27" s="4">
        <v>48</v>
      </c>
      <c r="G27" s="4">
        <v>30</v>
      </c>
      <c r="H27" s="4" t="s">
        <v>520</v>
      </c>
      <c r="I27" s="4" t="s">
        <v>521</v>
      </c>
      <c r="J27">
        <v>3000</v>
      </c>
      <c r="K27" s="22" t="s">
        <v>577</v>
      </c>
      <c r="L27" s="22" t="s">
        <v>578</v>
      </c>
    </row>
    <row r="28" spans="1:12" x14ac:dyDescent="0.3">
      <c r="A28" t="s">
        <v>579</v>
      </c>
      <c r="B28" s="5">
        <v>1.42</v>
      </c>
      <c r="C28" s="4">
        <v>32</v>
      </c>
      <c r="D28" s="7">
        <v>3050</v>
      </c>
      <c r="E28" s="6">
        <f t="shared" si="0"/>
        <v>95.3125</v>
      </c>
      <c r="F28" s="4">
        <v>48</v>
      </c>
      <c r="G28" s="4">
        <v>25</v>
      </c>
      <c r="H28" s="4" t="s">
        <v>520</v>
      </c>
      <c r="I28" s="4" t="s">
        <v>525</v>
      </c>
      <c r="J28">
        <v>5000</v>
      </c>
      <c r="K28" s="22" t="s">
        <v>580</v>
      </c>
      <c r="L28" s="22" t="s">
        <v>581</v>
      </c>
    </row>
    <row r="29" spans="1:12" x14ac:dyDescent="0.3">
      <c r="A29" t="s">
        <v>488</v>
      </c>
      <c r="B29" s="5">
        <v>2.98</v>
      </c>
      <c r="C29" s="4">
        <v>32</v>
      </c>
      <c r="D29" s="7">
        <v>3100</v>
      </c>
      <c r="E29" s="6">
        <f t="shared" si="0"/>
        <v>96.875</v>
      </c>
      <c r="F29" s="4">
        <v>48</v>
      </c>
      <c r="G29" s="4">
        <v>30</v>
      </c>
      <c r="H29" s="4" t="s">
        <v>520</v>
      </c>
      <c r="I29" s="4" t="s">
        <v>525</v>
      </c>
      <c r="J29">
        <v>3500</v>
      </c>
      <c r="K29" s="22" t="s">
        <v>582</v>
      </c>
      <c r="L29" s="22" t="s">
        <v>583</v>
      </c>
    </row>
    <row r="30" spans="1:12" x14ac:dyDescent="0.3">
      <c r="A30" t="s">
        <v>548</v>
      </c>
      <c r="B30" s="5">
        <v>1.33</v>
      </c>
      <c r="C30" s="4">
        <v>28</v>
      </c>
      <c r="D30" s="7">
        <v>2725</v>
      </c>
      <c r="E30" s="6">
        <f t="shared" si="0"/>
        <v>97.321428571428569</v>
      </c>
      <c r="F30" s="4">
        <v>48</v>
      </c>
      <c r="G30" s="4">
        <v>30</v>
      </c>
      <c r="H30" s="4" t="s">
        <v>520</v>
      </c>
      <c r="I30" s="4" t="s">
        <v>521</v>
      </c>
      <c r="J30">
        <v>5000</v>
      </c>
      <c r="K30" s="22" t="s">
        <v>584</v>
      </c>
      <c r="L30" s="22" t="s">
        <v>585</v>
      </c>
    </row>
    <row r="31" spans="1:12" x14ac:dyDescent="0.3">
      <c r="A31" t="s">
        <v>488</v>
      </c>
      <c r="B31" s="5">
        <v>2.57</v>
      </c>
      <c r="C31" s="4">
        <v>28</v>
      </c>
      <c r="D31" s="7">
        <v>2675</v>
      </c>
      <c r="E31" s="6">
        <f t="shared" si="0"/>
        <v>95.535714285714292</v>
      </c>
      <c r="F31" s="4">
        <v>48</v>
      </c>
      <c r="G31" s="4">
        <v>30</v>
      </c>
      <c r="H31" s="4" t="s">
        <v>520</v>
      </c>
      <c r="I31" s="4" t="s">
        <v>521</v>
      </c>
      <c r="J31">
        <v>5000</v>
      </c>
      <c r="K31" s="22" t="s">
        <v>586</v>
      </c>
      <c r="L31" s="22" t="s">
        <v>587</v>
      </c>
    </row>
    <row r="32" spans="1:12" x14ac:dyDescent="0.3">
      <c r="A32" t="s">
        <v>537</v>
      </c>
      <c r="B32" s="5">
        <v>1.25</v>
      </c>
      <c r="C32" s="4">
        <v>32</v>
      </c>
      <c r="D32" s="7">
        <v>2450</v>
      </c>
      <c r="E32" s="6">
        <f t="shared" si="0"/>
        <v>76.5625</v>
      </c>
      <c r="F32" s="4">
        <v>48</v>
      </c>
      <c r="G32" s="4">
        <v>30</v>
      </c>
      <c r="H32" s="4" t="s">
        <v>520</v>
      </c>
      <c r="I32" s="4" t="s">
        <v>525</v>
      </c>
      <c r="J32">
        <v>5000</v>
      </c>
      <c r="K32" s="22" t="s">
        <v>588</v>
      </c>
      <c r="L32" s="22" t="s">
        <v>589</v>
      </c>
    </row>
    <row r="33" spans="1:12" x14ac:dyDescent="0.3">
      <c r="A33" t="s">
        <v>590</v>
      </c>
      <c r="B33" s="5">
        <v>2.5499999999999998</v>
      </c>
      <c r="C33" s="4">
        <v>32</v>
      </c>
      <c r="D33" s="7">
        <v>3200</v>
      </c>
      <c r="E33" s="6">
        <f t="shared" si="0"/>
        <v>100</v>
      </c>
      <c r="F33" s="4">
        <v>48</v>
      </c>
      <c r="G33" s="4">
        <v>25</v>
      </c>
      <c r="H33" s="4" t="s">
        <v>520</v>
      </c>
      <c r="I33" s="4" t="s">
        <v>525</v>
      </c>
      <c r="J33">
        <v>5000</v>
      </c>
      <c r="K33" s="22" t="s">
        <v>591</v>
      </c>
      <c r="L33" s="22" t="s">
        <v>592</v>
      </c>
    </row>
    <row r="34" spans="1:12" x14ac:dyDescent="0.3">
      <c r="A34" t="s">
        <v>579</v>
      </c>
      <c r="B34" s="5">
        <v>1.57</v>
      </c>
      <c r="C34" s="4">
        <v>32</v>
      </c>
      <c r="D34" s="4">
        <v>2708</v>
      </c>
      <c r="E34" s="6">
        <f t="shared" si="0"/>
        <v>84.625</v>
      </c>
      <c r="F34" s="4">
        <v>48</v>
      </c>
      <c r="G34" s="4">
        <v>25</v>
      </c>
      <c r="H34" s="4" t="s">
        <v>520</v>
      </c>
      <c r="I34" s="4" t="s">
        <v>525</v>
      </c>
      <c r="J34">
        <v>6500</v>
      </c>
      <c r="K34" s="22" t="s">
        <v>593</v>
      </c>
      <c r="L34" s="22" t="s">
        <v>594</v>
      </c>
    </row>
    <row r="35" spans="1:12" x14ac:dyDescent="0.3">
      <c r="A35" t="s">
        <v>537</v>
      </c>
      <c r="B35" s="5">
        <v>1.38</v>
      </c>
      <c r="C35" s="4">
        <v>32</v>
      </c>
      <c r="D35" s="7">
        <v>2450</v>
      </c>
      <c r="E35" s="6">
        <f t="shared" si="0"/>
        <v>76.5625</v>
      </c>
      <c r="F35" s="4">
        <v>48</v>
      </c>
      <c r="G35" s="4">
        <v>30</v>
      </c>
      <c r="H35" s="4" t="s">
        <v>520</v>
      </c>
      <c r="I35" s="4" t="s">
        <v>525</v>
      </c>
      <c r="J35">
        <v>3500</v>
      </c>
      <c r="K35" s="22" t="s">
        <v>595</v>
      </c>
      <c r="L35" s="22" t="s">
        <v>596</v>
      </c>
    </row>
    <row r="36" spans="1:12" x14ac:dyDescent="0.3">
      <c r="A36" t="s">
        <v>597</v>
      </c>
      <c r="B36" s="5">
        <v>3.96</v>
      </c>
      <c r="C36" s="4">
        <v>28</v>
      </c>
      <c r="D36" s="4">
        <v>2635</v>
      </c>
      <c r="E36" s="6">
        <f t="shared" si="0"/>
        <v>94.107142857142861</v>
      </c>
      <c r="F36" s="4">
        <v>48</v>
      </c>
      <c r="G36" s="4">
        <v>36</v>
      </c>
      <c r="H36" s="4" t="s">
        <v>520</v>
      </c>
      <c r="I36" s="4" t="s">
        <v>521</v>
      </c>
      <c r="J36">
        <v>5000</v>
      </c>
      <c r="K36" s="22" t="s">
        <v>598</v>
      </c>
      <c r="L36" s="22" t="s">
        <v>599</v>
      </c>
    </row>
    <row r="37" spans="1:12" x14ac:dyDescent="0.3">
      <c r="A37" t="s">
        <v>548</v>
      </c>
      <c r="B37" s="5">
        <v>8.58</v>
      </c>
      <c r="C37" s="4">
        <v>32</v>
      </c>
      <c r="D37" s="7">
        <v>2950</v>
      </c>
      <c r="E37" s="6">
        <f t="shared" si="0"/>
        <v>92.1875</v>
      </c>
      <c r="F37" s="4">
        <v>48</v>
      </c>
      <c r="G37" s="4">
        <v>30</v>
      </c>
      <c r="H37" s="4" t="s">
        <v>520</v>
      </c>
      <c r="I37" s="4" t="s">
        <v>525</v>
      </c>
      <c r="J37">
        <v>3500</v>
      </c>
      <c r="K37" s="22" t="s">
        <v>600</v>
      </c>
      <c r="L37" s="22" t="s">
        <v>601</v>
      </c>
    </row>
    <row r="38" spans="1:12" x14ac:dyDescent="0.3">
      <c r="A38" t="s">
        <v>488</v>
      </c>
      <c r="B38" s="5">
        <v>1.27</v>
      </c>
      <c r="C38" s="4">
        <v>32</v>
      </c>
      <c r="D38" s="7">
        <v>2625</v>
      </c>
      <c r="E38" s="6">
        <f t="shared" si="0"/>
        <v>82.03125</v>
      </c>
      <c r="F38" s="4">
        <v>48</v>
      </c>
      <c r="G38" s="4">
        <v>30</v>
      </c>
      <c r="H38" s="4" t="s">
        <v>520</v>
      </c>
      <c r="I38" s="4" t="s">
        <v>525</v>
      </c>
      <c r="J38">
        <v>3500</v>
      </c>
      <c r="K38" s="22" t="s">
        <v>602</v>
      </c>
      <c r="L38" s="22" t="s">
        <v>603</v>
      </c>
    </row>
    <row r="39" spans="1:12" x14ac:dyDescent="0.3">
      <c r="A39" t="s">
        <v>530</v>
      </c>
      <c r="B39" s="5">
        <v>2.93</v>
      </c>
      <c r="C39" s="4">
        <v>32</v>
      </c>
      <c r="D39" s="7">
        <v>2950</v>
      </c>
      <c r="E39" s="6">
        <f t="shared" si="0"/>
        <v>92.1875</v>
      </c>
      <c r="F39" s="4">
        <v>48</v>
      </c>
      <c r="G39" s="4">
        <v>36</v>
      </c>
      <c r="H39" s="4" t="s">
        <v>520</v>
      </c>
      <c r="I39" s="4" t="s">
        <v>525</v>
      </c>
      <c r="J39">
        <v>3500</v>
      </c>
      <c r="K39" s="22" t="s">
        <v>604</v>
      </c>
      <c r="L39" s="22" t="s">
        <v>605</v>
      </c>
    </row>
    <row r="40" spans="1:12" x14ac:dyDescent="0.3">
      <c r="A40" t="s">
        <v>530</v>
      </c>
      <c r="B40" s="5">
        <v>1.71</v>
      </c>
      <c r="C40" s="4">
        <v>32</v>
      </c>
      <c r="D40" s="7">
        <v>2900</v>
      </c>
      <c r="E40" s="6">
        <f t="shared" si="0"/>
        <v>90.625</v>
      </c>
      <c r="F40" s="4">
        <v>48</v>
      </c>
      <c r="G40" s="4">
        <v>36</v>
      </c>
      <c r="H40" s="4" t="s">
        <v>520</v>
      </c>
      <c r="I40" s="4" t="s">
        <v>525</v>
      </c>
      <c r="J40">
        <v>5000</v>
      </c>
      <c r="K40" s="22" t="s">
        <v>606</v>
      </c>
      <c r="L40" s="22" t="s">
        <v>607</v>
      </c>
    </row>
    <row r="41" spans="1:12" x14ac:dyDescent="0.3">
      <c r="A41" t="s">
        <v>524</v>
      </c>
      <c r="B41" s="5">
        <v>1.76</v>
      </c>
      <c r="C41" s="4">
        <v>32</v>
      </c>
      <c r="D41" s="7">
        <v>3050</v>
      </c>
      <c r="E41" s="6">
        <f t="shared" si="0"/>
        <v>95.3125</v>
      </c>
      <c r="F41" s="4">
        <v>48</v>
      </c>
      <c r="G41" s="4">
        <v>25</v>
      </c>
      <c r="H41" s="4" t="s">
        <v>520</v>
      </c>
      <c r="I41" s="4" t="s">
        <v>525</v>
      </c>
      <c r="J41">
        <v>3500</v>
      </c>
      <c r="K41" s="22" t="s">
        <v>608</v>
      </c>
      <c r="L41" s="22" t="s">
        <v>609</v>
      </c>
    </row>
    <row r="42" spans="1:12" x14ac:dyDescent="0.3">
      <c r="A42" t="s">
        <v>530</v>
      </c>
      <c r="B42" s="5">
        <v>1.65</v>
      </c>
      <c r="C42" s="4">
        <v>32</v>
      </c>
      <c r="D42" s="7">
        <v>2925</v>
      </c>
      <c r="E42" s="6">
        <f t="shared" si="0"/>
        <v>91.40625</v>
      </c>
      <c r="F42" s="4">
        <v>48</v>
      </c>
      <c r="G42" s="4">
        <v>36</v>
      </c>
      <c r="H42" s="4" t="s">
        <v>520</v>
      </c>
      <c r="I42" s="4" t="s">
        <v>525</v>
      </c>
      <c r="J42">
        <v>4100</v>
      </c>
      <c r="K42" s="22" t="s">
        <v>610</v>
      </c>
      <c r="L42" s="22" t="s">
        <v>611</v>
      </c>
    </row>
    <row r="43" spans="1:12" x14ac:dyDescent="0.3">
      <c r="A43" t="s">
        <v>590</v>
      </c>
      <c r="B43" s="5">
        <v>1.76</v>
      </c>
      <c r="C43" s="4">
        <v>32</v>
      </c>
      <c r="D43" s="4">
        <v>2875</v>
      </c>
      <c r="E43" s="6">
        <f t="shared" si="0"/>
        <v>89.84375</v>
      </c>
      <c r="F43" s="4">
        <v>48</v>
      </c>
      <c r="G43" s="4">
        <v>25</v>
      </c>
      <c r="H43" s="4" t="s">
        <v>520</v>
      </c>
      <c r="I43" s="4" t="s">
        <v>525</v>
      </c>
      <c r="J43">
        <v>3000</v>
      </c>
      <c r="K43" s="22" t="s">
        <v>612</v>
      </c>
      <c r="L43" s="22" t="s">
        <v>613</v>
      </c>
    </row>
    <row r="44" spans="1:12" x14ac:dyDescent="0.3">
      <c r="A44" t="s">
        <v>597</v>
      </c>
      <c r="B44" s="5">
        <v>1.81</v>
      </c>
      <c r="C44" s="4">
        <v>32</v>
      </c>
      <c r="D44" s="7">
        <v>2950</v>
      </c>
      <c r="E44" s="6">
        <f t="shared" si="0"/>
        <v>92.1875</v>
      </c>
      <c r="F44" s="4">
        <v>48</v>
      </c>
      <c r="G44" s="4">
        <v>36</v>
      </c>
      <c r="H44" s="4" t="s">
        <v>520</v>
      </c>
      <c r="I44" s="4" t="s">
        <v>525</v>
      </c>
      <c r="J44">
        <v>5000</v>
      </c>
      <c r="K44" s="22" t="s">
        <v>614</v>
      </c>
      <c r="L44" s="22" t="s">
        <v>615</v>
      </c>
    </row>
    <row r="45" spans="1:12" x14ac:dyDescent="0.3">
      <c r="A45" t="s">
        <v>537</v>
      </c>
      <c r="B45" s="5">
        <v>9.67</v>
      </c>
      <c r="C45" s="4">
        <v>32</v>
      </c>
      <c r="D45" s="7">
        <v>2850</v>
      </c>
      <c r="E45" s="6">
        <f t="shared" si="0"/>
        <v>89.0625</v>
      </c>
      <c r="F45" s="4">
        <v>48</v>
      </c>
      <c r="G45" s="4">
        <v>30</v>
      </c>
      <c r="H45" s="4" t="s">
        <v>520</v>
      </c>
      <c r="I45" s="4" t="s">
        <v>525</v>
      </c>
      <c r="J45">
        <v>6500</v>
      </c>
      <c r="K45" s="22" t="s">
        <v>616</v>
      </c>
      <c r="L45" s="22" t="s">
        <v>617</v>
      </c>
    </row>
    <row r="46" spans="1:12" x14ac:dyDescent="0.3">
      <c r="A46" t="s">
        <v>488</v>
      </c>
      <c r="B46" s="5">
        <v>1.35</v>
      </c>
      <c r="C46" s="4">
        <v>32</v>
      </c>
      <c r="D46" s="7">
        <v>2600</v>
      </c>
      <c r="E46" s="6">
        <f t="shared" si="0"/>
        <v>81.25</v>
      </c>
      <c r="F46" s="4">
        <v>48</v>
      </c>
      <c r="G46" s="4">
        <v>30</v>
      </c>
      <c r="H46" s="4" t="s">
        <v>520</v>
      </c>
      <c r="I46" s="4" t="s">
        <v>525</v>
      </c>
      <c r="J46">
        <v>5000</v>
      </c>
      <c r="K46" s="22" t="s">
        <v>618</v>
      </c>
      <c r="L46" s="22" t="s">
        <v>619</v>
      </c>
    </row>
    <row r="47" spans="1:12" x14ac:dyDescent="0.3">
      <c r="A47" t="s">
        <v>223</v>
      </c>
      <c r="B47" s="5">
        <v>1.79</v>
      </c>
      <c r="C47" s="4">
        <v>32</v>
      </c>
      <c r="D47" s="7">
        <v>2950</v>
      </c>
      <c r="E47" s="6">
        <f t="shared" si="0"/>
        <v>92.1875</v>
      </c>
      <c r="F47" s="4">
        <v>48</v>
      </c>
      <c r="G47" s="4">
        <v>25</v>
      </c>
      <c r="H47" s="4" t="s">
        <v>520</v>
      </c>
      <c r="I47" s="4" t="s">
        <v>525</v>
      </c>
      <c r="J47">
        <v>5000</v>
      </c>
      <c r="K47" s="22" t="s">
        <v>620</v>
      </c>
      <c r="L47" s="22" t="s">
        <v>621</v>
      </c>
    </row>
    <row r="48" spans="1:12" x14ac:dyDescent="0.3">
      <c r="A48" t="s">
        <v>524</v>
      </c>
      <c r="B48" s="5">
        <v>1.32</v>
      </c>
      <c r="C48" s="4">
        <v>32</v>
      </c>
      <c r="D48" s="7">
        <v>3150</v>
      </c>
      <c r="E48" s="6">
        <f t="shared" si="0"/>
        <v>98.4375</v>
      </c>
      <c r="F48" s="4">
        <v>48</v>
      </c>
      <c r="G48" s="4">
        <v>25</v>
      </c>
      <c r="H48" s="4" t="s">
        <v>520</v>
      </c>
      <c r="I48" s="4" t="s">
        <v>525</v>
      </c>
      <c r="J48">
        <v>4100</v>
      </c>
      <c r="K48" s="22" t="s">
        <v>622</v>
      </c>
      <c r="L48" s="22" t="s">
        <v>623</v>
      </c>
    </row>
    <row r="49" spans="1:12" x14ac:dyDescent="0.3">
      <c r="A49" t="s">
        <v>488</v>
      </c>
      <c r="B49" s="5">
        <v>1.36</v>
      </c>
      <c r="C49" s="4">
        <v>32</v>
      </c>
      <c r="D49" s="7">
        <v>2600</v>
      </c>
      <c r="E49" s="6">
        <f t="shared" si="0"/>
        <v>81.25</v>
      </c>
      <c r="F49" s="4">
        <v>48</v>
      </c>
      <c r="G49" s="4">
        <v>30</v>
      </c>
      <c r="H49" s="4" t="s">
        <v>520</v>
      </c>
      <c r="I49" s="4" t="s">
        <v>525</v>
      </c>
      <c r="J49">
        <v>4100</v>
      </c>
      <c r="K49" s="22" t="s">
        <v>624</v>
      </c>
      <c r="L49" s="22" t="s">
        <v>625</v>
      </c>
    </row>
    <row r="50" spans="1:12" x14ac:dyDescent="0.3">
      <c r="A50" t="s">
        <v>488</v>
      </c>
      <c r="B50" s="5">
        <v>1.46</v>
      </c>
      <c r="C50" s="4">
        <v>32</v>
      </c>
      <c r="D50" s="4">
        <v>2635</v>
      </c>
      <c r="E50" s="6">
        <f t="shared" si="0"/>
        <v>82.34375</v>
      </c>
      <c r="F50" s="4">
        <v>48</v>
      </c>
      <c r="G50" s="4">
        <v>30</v>
      </c>
      <c r="H50" s="4" t="s">
        <v>520</v>
      </c>
      <c r="I50" s="4" t="s">
        <v>525</v>
      </c>
      <c r="J50">
        <v>3000</v>
      </c>
      <c r="K50" s="22" t="s">
        <v>626</v>
      </c>
      <c r="L50" s="22" t="s">
        <v>627</v>
      </c>
    </row>
    <row r="51" spans="1:12" x14ac:dyDescent="0.3">
      <c r="A51" t="s">
        <v>537</v>
      </c>
      <c r="B51" s="5">
        <v>1.83</v>
      </c>
      <c r="C51" s="4">
        <v>32</v>
      </c>
      <c r="D51" s="4">
        <v>2802</v>
      </c>
      <c r="E51" s="6">
        <f t="shared" si="0"/>
        <v>87.5625</v>
      </c>
      <c r="F51" s="4">
        <v>47.78</v>
      </c>
      <c r="G51" s="4">
        <v>30</v>
      </c>
      <c r="H51" s="4" t="s">
        <v>520</v>
      </c>
      <c r="I51" s="4" t="s">
        <v>525</v>
      </c>
      <c r="J51">
        <v>3000</v>
      </c>
      <c r="K51" s="22" t="s">
        <v>628</v>
      </c>
      <c r="L51" s="22" t="s">
        <v>629</v>
      </c>
    </row>
    <row r="52" spans="1:12" x14ac:dyDescent="0.3">
      <c r="A52" t="s">
        <v>530</v>
      </c>
      <c r="B52" s="5">
        <v>1.52</v>
      </c>
      <c r="C52" s="4">
        <v>28</v>
      </c>
      <c r="D52" s="7">
        <v>2675</v>
      </c>
      <c r="E52" s="6">
        <f t="shared" si="0"/>
        <v>95.535714285714292</v>
      </c>
      <c r="F52" s="4">
        <v>48</v>
      </c>
      <c r="G52" s="4">
        <v>36</v>
      </c>
      <c r="H52" s="4" t="s">
        <v>520</v>
      </c>
      <c r="I52" s="4" t="s">
        <v>521</v>
      </c>
      <c r="J52">
        <v>4100</v>
      </c>
      <c r="K52" s="22" t="s">
        <v>630</v>
      </c>
      <c r="L52" s="22" t="s">
        <v>631</v>
      </c>
    </row>
    <row r="53" spans="1:12" x14ac:dyDescent="0.3">
      <c r="A53" t="s">
        <v>488</v>
      </c>
      <c r="B53" s="5">
        <v>6.58</v>
      </c>
      <c r="C53" s="4">
        <v>32</v>
      </c>
      <c r="D53" s="7">
        <v>2950</v>
      </c>
      <c r="E53" s="6">
        <f t="shared" si="0"/>
        <v>92.1875</v>
      </c>
      <c r="F53" s="4">
        <v>48</v>
      </c>
      <c r="G53" s="4">
        <v>30</v>
      </c>
      <c r="H53" s="4" t="s">
        <v>520</v>
      </c>
      <c r="I53" s="4" t="s">
        <v>525</v>
      </c>
      <c r="J53">
        <v>4100</v>
      </c>
      <c r="K53" s="22" t="s">
        <v>632</v>
      </c>
      <c r="L53" s="22" t="s">
        <v>633</v>
      </c>
    </row>
    <row r="54" spans="1:12" x14ac:dyDescent="0.3">
      <c r="A54" t="s">
        <v>488</v>
      </c>
      <c r="B54" s="5">
        <v>3.08</v>
      </c>
      <c r="C54" s="4">
        <v>28</v>
      </c>
      <c r="D54" s="7">
        <v>2625</v>
      </c>
      <c r="E54" s="6">
        <f t="shared" si="0"/>
        <v>93.75</v>
      </c>
      <c r="F54" s="4">
        <v>48</v>
      </c>
      <c r="G54" s="4">
        <v>30</v>
      </c>
      <c r="H54" s="4" t="s">
        <v>520</v>
      </c>
      <c r="I54" s="4" t="s">
        <v>521</v>
      </c>
      <c r="J54">
        <v>5000</v>
      </c>
      <c r="K54" s="22" t="s">
        <v>634</v>
      </c>
      <c r="L54" s="22" t="s">
        <v>635</v>
      </c>
    </row>
    <row r="55" spans="1:12" x14ac:dyDescent="0.3">
      <c r="A55" t="s">
        <v>488</v>
      </c>
      <c r="B55" s="5">
        <v>2.1800000000000002</v>
      </c>
      <c r="C55" s="4">
        <v>28</v>
      </c>
      <c r="D55" s="7">
        <v>2725</v>
      </c>
      <c r="E55" s="6">
        <f t="shared" si="0"/>
        <v>97.321428571428569</v>
      </c>
      <c r="F55" s="4">
        <v>48</v>
      </c>
      <c r="G55" s="4">
        <v>30</v>
      </c>
      <c r="H55" s="4" t="s">
        <v>520</v>
      </c>
      <c r="I55" s="4" t="s">
        <v>525</v>
      </c>
      <c r="J55">
        <v>3500</v>
      </c>
      <c r="K55" s="22" t="s">
        <v>636</v>
      </c>
      <c r="L55" s="22" t="s">
        <v>637</v>
      </c>
    </row>
    <row r="56" spans="1:12" x14ac:dyDescent="0.3">
      <c r="A56" t="s">
        <v>548</v>
      </c>
      <c r="B56" s="5">
        <v>1.93</v>
      </c>
      <c r="C56" s="4">
        <v>32</v>
      </c>
      <c r="D56" s="7">
        <v>3100</v>
      </c>
      <c r="E56" s="6">
        <f t="shared" si="0"/>
        <v>96.875</v>
      </c>
      <c r="F56" s="4">
        <v>48</v>
      </c>
      <c r="G56" s="4">
        <v>30</v>
      </c>
      <c r="H56" s="4" t="s">
        <v>520</v>
      </c>
      <c r="I56" s="4" t="s">
        <v>525</v>
      </c>
      <c r="J56">
        <v>3500</v>
      </c>
      <c r="K56" s="22" t="s">
        <v>638</v>
      </c>
      <c r="L56" s="22" t="s">
        <v>639</v>
      </c>
    </row>
    <row r="57" spans="1:12" x14ac:dyDescent="0.3">
      <c r="A57" t="s">
        <v>488</v>
      </c>
      <c r="B57" s="5">
        <v>2.4</v>
      </c>
      <c r="C57" s="4">
        <v>32</v>
      </c>
      <c r="D57" s="7">
        <v>3100</v>
      </c>
      <c r="E57" s="6">
        <f t="shared" si="0"/>
        <v>96.875</v>
      </c>
      <c r="F57" s="4">
        <v>48</v>
      </c>
      <c r="G57" s="4">
        <v>30</v>
      </c>
      <c r="H57" s="4" t="s">
        <v>520</v>
      </c>
      <c r="I57" s="4" t="s">
        <v>525</v>
      </c>
      <c r="J57">
        <v>4100</v>
      </c>
      <c r="K57" s="22" t="s">
        <v>640</v>
      </c>
      <c r="L57" s="22" t="s">
        <v>641</v>
      </c>
    </row>
    <row r="58" spans="1:12" x14ac:dyDescent="0.3">
      <c r="A58" t="s">
        <v>530</v>
      </c>
      <c r="B58" s="5">
        <v>2.27</v>
      </c>
      <c r="C58" s="4">
        <v>32</v>
      </c>
      <c r="D58" s="4">
        <v>2770</v>
      </c>
      <c r="E58" s="6">
        <f t="shared" si="0"/>
        <v>86.5625</v>
      </c>
      <c r="F58" s="4">
        <v>48</v>
      </c>
      <c r="G58" s="4">
        <v>36</v>
      </c>
      <c r="H58" s="4" t="s">
        <v>520</v>
      </c>
      <c r="I58" s="4" t="s">
        <v>525</v>
      </c>
      <c r="J58">
        <v>3000</v>
      </c>
      <c r="K58" s="22" t="s">
        <v>642</v>
      </c>
      <c r="L58" s="22" t="s">
        <v>643</v>
      </c>
    </row>
    <row r="59" spans="1:12" x14ac:dyDescent="0.3">
      <c r="A59" t="s">
        <v>488</v>
      </c>
      <c r="B59" s="5">
        <v>2.5299999999999998</v>
      </c>
      <c r="C59" s="4">
        <v>32</v>
      </c>
      <c r="D59" s="7">
        <v>3100</v>
      </c>
      <c r="E59" s="6">
        <f t="shared" si="0"/>
        <v>96.875</v>
      </c>
      <c r="F59" s="4">
        <v>48</v>
      </c>
      <c r="G59" s="4">
        <v>30</v>
      </c>
      <c r="H59" s="4" t="s">
        <v>520</v>
      </c>
      <c r="I59" s="4" t="s">
        <v>525</v>
      </c>
      <c r="J59">
        <v>3000</v>
      </c>
      <c r="K59" s="22" t="s">
        <v>644</v>
      </c>
      <c r="L59" s="22" t="s">
        <v>645</v>
      </c>
    </row>
    <row r="60" spans="1:12" x14ac:dyDescent="0.3">
      <c r="A60" t="s">
        <v>537</v>
      </c>
      <c r="B60" s="5">
        <v>5.13</v>
      </c>
      <c r="C60" s="4">
        <v>28</v>
      </c>
      <c r="D60" s="7">
        <v>2600</v>
      </c>
      <c r="E60" s="6">
        <f t="shared" si="0"/>
        <v>92.857142857142861</v>
      </c>
      <c r="F60" s="4">
        <v>48</v>
      </c>
      <c r="G60" s="4">
        <v>30</v>
      </c>
      <c r="H60" s="4" t="s">
        <v>520</v>
      </c>
      <c r="I60" s="4" t="s">
        <v>646</v>
      </c>
      <c r="J60">
        <v>4100</v>
      </c>
      <c r="K60" s="22" t="s">
        <v>647</v>
      </c>
      <c r="L60" s="22" t="s">
        <v>648</v>
      </c>
    </row>
    <row r="61" spans="1:12" x14ac:dyDescent="0.3">
      <c r="A61" t="s">
        <v>548</v>
      </c>
      <c r="B61" s="5">
        <v>5.99</v>
      </c>
      <c r="C61" s="4">
        <v>32</v>
      </c>
      <c r="D61" s="7">
        <v>2800</v>
      </c>
      <c r="E61" s="6">
        <f t="shared" si="0"/>
        <v>87.5</v>
      </c>
      <c r="F61" s="4">
        <v>47.78</v>
      </c>
      <c r="G61" s="4">
        <v>30</v>
      </c>
      <c r="H61" s="4" t="s">
        <v>520</v>
      </c>
      <c r="I61" s="4" t="s">
        <v>525</v>
      </c>
      <c r="J61">
        <v>3500</v>
      </c>
      <c r="K61" s="22" t="s">
        <v>649</v>
      </c>
      <c r="L61" s="22" t="s">
        <v>650</v>
      </c>
    </row>
    <row r="62" spans="1:12" x14ac:dyDescent="0.3">
      <c r="A62" t="s">
        <v>537</v>
      </c>
      <c r="B62" s="5">
        <v>1.62</v>
      </c>
      <c r="C62" s="4">
        <v>32</v>
      </c>
      <c r="D62" s="7">
        <v>2400</v>
      </c>
      <c r="E62" s="6">
        <f t="shared" si="0"/>
        <v>75</v>
      </c>
      <c r="F62" s="4">
        <v>48</v>
      </c>
      <c r="G62" s="4">
        <v>30</v>
      </c>
      <c r="H62" s="4" t="s">
        <v>520</v>
      </c>
      <c r="I62" s="4" t="s">
        <v>525</v>
      </c>
      <c r="J62">
        <v>6500</v>
      </c>
      <c r="K62" s="22" t="s">
        <v>651</v>
      </c>
      <c r="L62" s="22" t="s">
        <v>652</v>
      </c>
    </row>
    <row r="63" spans="1:12" x14ac:dyDescent="0.3">
      <c r="A63" t="s">
        <v>524</v>
      </c>
      <c r="B63" s="5">
        <v>2.04</v>
      </c>
      <c r="C63" s="4">
        <v>32</v>
      </c>
      <c r="D63" s="7">
        <v>2850</v>
      </c>
      <c r="E63" s="6">
        <f t="shared" si="0"/>
        <v>89.0625</v>
      </c>
      <c r="F63" s="4">
        <v>48</v>
      </c>
      <c r="G63" s="4">
        <v>25</v>
      </c>
      <c r="H63" s="4" t="s">
        <v>520</v>
      </c>
      <c r="I63" s="4" t="s">
        <v>525</v>
      </c>
      <c r="J63">
        <v>5000</v>
      </c>
      <c r="K63" s="22" t="s">
        <v>653</v>
      </c>
      <c r="L63" s="22" t="s">
        <v>654</v>
      </c>
    </row>
    <row r="64" spans="1:12" x14ac:dyDescent="0.3">
      <c r="A64" t="s">
        <v>488</v>
      </c>
      <c r="B64" s="5">
        <f t="shared" ref="B64:B89" si="1">H64/G64</f>
        <v>4.6463333333333328</v>
      </c>
      <c r="C64" s="4">
        <v>32</v>
      </c>
      <c r="D64" s="4">
        <v>2850</v>
      </c>
      <c r="E64" s="6">
        <f>D64/C64</f>
        <v>89.0625</v>
      </c>
      <c r="F64" s="4">
        <v>48</v>
      </c>
      <c r="G64" s="4">
        <v>30</v>
      </c>
      <c r="H64" s="5">
        <v>139.38999999999999</v>
      </c>
      <c r="I64" s="4" t="s">
        <v>525</v>
      </c>
      <c r="J64">
        <v>3000</v>
      </c>
      <c r="K64" s="22" t="s">
        <v>655</v>
      </c>
      <c r="L64" t="s">
        <v>656</v>
      </c>
    </row>
    <row r="65" spans="1:12" x14ac:dyDescent="0.3">
      <c r="A65" t="s">
        <v>488</v>
      </c>
      <c r="B65" s="5">
        <f t="shared" si="1"/>
        <v>3.8703333333333334</v>
      </c>
      <c r="C65" s="4">
        <v>32</v>
      </c>
      <c r="D65" s="4">
        <v>2850</v>
      </c>
      <c r="E65" s="6">
        <f t="shared" ref="E65:E122" si="2">D65/C65</f>
        <v>89.0625</v>
      </c>
      <c r="F65" s="4">
        <v>48</v>
      </c>
      <c r="G65" s="4">
        <v>30</v>
      </c>
      <c r="H65" s="5">
        <v>116.11</v>
      </c>
      <c r="I65" s="4" t="s">
        <v>525</v>
      </c>
      <c r="J65">
        <v>3500</v>
      </c>
      <c r="K65" s="22" t="s">
        <v>657</v>
      </c>
      <c r="L65" t="s">
        <v>658</v>
      </c>
    </row>
    <row r="66" spans="1:12" x14ac:dyDescent="0.3">
      <c r="A66" t="s">
        <v>488</v>
      </c>
      <c r="B66" s="5">
        <f t="shared" si="1"/>
        <v>3.9613333333333336</v>
      </c>
      <c r="C66" s="4">
        <v>32</v>
      </c>
      <c r="D66" s="4">
        <v>2950</v>
      </c>
      <c r="E66" s="6">
        <f t="shared" si="2"/>
        <v>92.1875</v>
      </c>
      <c r="F66" s="4">
        <v>48</v>
      </c>
      <c r="G66" s="4">
        <v>30</v>
      </c>
      <c r="H66" s="5">
        <v>118.84</v>
      </c>
      <c r="I66" s="4" t="s">
        <v>525</v>
      </c>
      <c r="J66">
        <v>5000</v>
      </c>
      <c r="K66" s="22" t="s">
        <v>659</v>
      </c>
      <c r="L66" t="s">
        <v>660</v>
      </c>
    </row>
    <row r="67" spans="1:12" x14ac:dyDescent="0.3">
      <c r="A67" t="s">
        <v>488</v>
      </c>
      <c r="B67" s="5">
        <f t="shared" si="1"/>
        <v>9.2093333333333316</v>
      </c>
      <c r="C67" s="4">
        <v>32</v>
      </c>
      <c r="D67" s="4">
        <v>2950</v>
      </c>
      <c r="E67" s="6">
        <f t="shared" si="2"/>
        <v>92.1875</v>
      </c>
      <c r="F67" s="4">
        <v>48</v>
      </c>
      <c r="G67" s="4">
        <v>30</v>
      </c>
      <c r="H67" s="5">
        <v>276.27999999999997</v>
      </c>
      <c r="I67" s="4" t="s">
        <v>525</v>
      </c>
      <c r="J67">
        <v>4100</v>
      </c>
      <c r="K67" s="22" t="s">
        <v>661</v>
      </c>
      <c r="L67" t="s">
        <v>662</v>
      </c>
    </row>
    <row r="68" spans="1:12" x14ac:dyDescent="0.3">
      <c r="A68" t="s">
        <v>488</v>
      </c>
      <c r="B68" s="5">
        <f t="shared" si="1"/>
        <v>1.8426666666666667</v>
      </c>
      <c r="C68" s="4">
        <v>32</v>
      </c>
      <c r="D68" s="4">
        <v>2600</v>
      </c>
      <c r="E68" s="6">
        <f t="shared" si="2"/>
        <v>81.25</v>
      </c>
      <c r="F68" s="4">
        <v>48</v>
      </c>
      <c r="G68" s="4">
        <v>30</v>
      </c>
      <c r="H68" s="5">
        <v>55.28</v>
      </c>
      <c r="I68" s="4" t="s">
        <v>525</v>
      </c>
      <c r="J68">
        <v>6500</v>
      </c>
      <c r="K68" s="22" t="s">
        <v>663</v>
      </c>
      <c r="L68" t="s">
        <v>664</v>
      </c>
    </row>
    <row r="69" spans="1:12" x14ac:dyDescent="0.3">
      <c r="A69" t="s">
        <v>665</v>
      </c>
      <c r="B69" s="5">
        <f t="shared" si="1"/>
        <v>1.3323333333333334</v>
      </c>
      <c r="C69" s="4">
        <v>32</v>
      </c>
      <c r="D69" s="4">
        <v>3050</v>
      </c>
      <c r="E69" s="6">
        <f t="shared" si="2"/>
        <v>95.3125</v>
      </c>
      <c r="F69" s="4">
        <v>48</v>
      </c>
      <c r="G69" s="4">
        <v>30</v>
      </c>
      <c r="H69" s="5">
        <v>39.97</v>
      </c>
      <c r="I69" s="4" t="s">
        <v>525</v>
      </c>
      <c r="J69">
        <v>4100</v>
      </c>
      <c r="K69" s="22" t="s">
        <v>666</v>
      </c>
      <c r="L69" t="s">
        <v>667</v>
      </c>
    </row>
    <row r="70" spans="1:12" x14ac:dyDescent="0.3">
      <c r="A70" t="s">
        <v>488</v>
      </c>
      <c r="B70" s="5">
        <f t="shared" si="1"/>
        <v>2.8656666666666668</v>
      </c>
      <c r="C70" s="4">
        <v>32</v>
      </c>
      <c r="D70" s="4">
        <v>2950</v>
      </c>
      <c r="E70" s="6">
        <f t="shared" si="2"/>
        <v>92.1875</v>
      </c>
      <c r="F70" s="4">
        <v>48</v>
      </c>
      <c r="G70" s="4">
        <v>30</v>
      </c>
      <c r="H70" s="5">
        <v>85.97</v>
      </c>
      <c r="I70" s="4" t="s">
        <v>525</v>
      </c>
      <c r="J70">
        <v>3500</v>
      </c>
      <c r="K70" s="22" t="s">
        <v>668</v>
      </c>
      <c r="L70" t="s">
        <v>669</v>
      </c>
    </row>
    <row r="71" spans="1:12" x14ac:dyDescent="0.3">
      <c r="A71" t="s">
        <v>488</v>
      </c>
      <c r="B71" s="5">
        <f t="shared" si="1"/>
        <v>1.6583333333333334</v>
      </c>
      <c r="C71" s="4">
        <v>32</v>
      </c>
      <c r="D71" s="4">
        <v>2600</v>
      </c>
      <c r="E71" s="6">
        <f t="shared" si="2"/>
        <v>81.25</v>
      </c>
      <c r="F71" s="4">
        <v>48</v>
      </c>
      <c r="G71" s="4">
        <v>30</v>
      </c>
      <c r="H71" s="5">
        <v>49.75</v>
      </c>
      <c r="I71" s="4" t="s">
        <v>525</v>
      </c>
      <c r="J71">
        <v>4100</v>
      </c>
      <c r="K71" s="22" t="s">
        <v>670</v>
      </c>
      <c r="L71" t="s">
        <v>671</v>
      </c>
    </row>
    <row r="72" spans="1:12" x14ac:dyDescent="0.3">
      <c r="A72" t="s">
        <v>488</v>
      </c>
      <c r="B72" s="5">
        <f t="shared" si="1"/>
        <v>1.66625</v>
      </c>
      <c r="C72" s="4">
        <v>32</v>
      </c>
      <c r="D72" s="4">
        <v>2950</v>
      </c>
      <c r="E72" s="6">
        <f t="shared" si="2"/>
        <v>92.1875</v>
      </c>
      <c r="F72" s="4">
        <v>48</v>
      </c>
      <c r="G72" s="4">
        <v>72</v>
      </c>
      <c r="H72" s="5">
        <v>119.97</v>
      </c>
      <c r="I72" s="4" t="s">
        <v>525</v>
      </c>
      <c r="J72">
        <v>3000</v>
      </c>
      <c r="K72" s="22" t="s">
        <v>672</v>
      </c>
      <c r="L72" t="s">
        <v>673</v>
      </c>
    </row>
    <row r="73" spans="1:12" x14ac:dyDescent="0.3">
      <c r="A73" t="s">
        <v>488</v>
      </c>
      <c r="B73" s="5">
        <f t="shared" si="1"/>
        <v>9.9990000000000006</v>
      </c>
      <c r="C73" s="4">
        <v>32</v>
      </c>
      <c r="D73" s="4">
        <v>2950</v>
      </c>
      <c r="E73" s="6">
        <f t="shared" si="2"/>
        <v>92.1875</v>
      </c>
      <c r="F73" s="4">
        <v>48</v>
      </c>
      <c r="G73" s="4">
        <v>30</v>
      </c>
      <c r="H73" s="5">
        <v>299.97000000000003</v>
      </c>
      <c r="I73" s="4" t="s">
        <v>525</v>
      </c>
      <c r="J73">
        <v>5000</v>
      </c>
      <c r="K73" s="22" t="s">
        <v>674</v>
      </c>
      <c r="L73" t="s">
        <v>675</v>
      </c>
    </row>
    <row r="74" spans="1:12" x14ac:dyDescent="0.3">
      <c r="A74" t="s">
        <v>488</v>
      </c>
      <c r="B74" s="5">
        <f t="shared" si="1"/>
        <v>2.4569999999999999</v>
      </c>
      <c r="C74" s="4">
        <v>32</v>
      </c>
      <c r="D74" s="4">
        <v>2600</v>
      </c>
      <c r="E74" s="6">
        <f t="shared" si="2"/>
        <v>81.25</v>
      </c>
      <c r="F74" s="4">
        <v>48</v>
      </c>
      <c r="G74" s="4">
        <v>10</v>
      </c>
      <c r="H74" s="5">
        <v>24.57</v>
      </c>
      <c r="I74" s="4" t="s">
        <v>525</v>
      </c>
      <c r="J74">
        <v>6500</v>
      </c>
      <c r="K74" s="22" t="s">
        <v>676</v>
      </c>
      <c r="L74" t="s">
        <v>677</v>
      </c>
    </row>
    <row r="75" spans="1:12" x14ac:dyDescent="0.3">
      <c r="A75" t="s">
        <v>488</v>
      </c>
      <c r="B75" s="5">
        <f t="shared" si="1"/>
        <v>2.4569999999999999</v>
      </c>
      <c r="C75" s="4">
        <v>32</v>
      </c>
      <c r="D75" s="4">
        <v>2600</v>
      </c>
      <c r="E75" s="6">
        <f t="shared" si="2"/>
        <v>81.25</v>
      </c>
      <c r="F75" s="4">
        <v>48</v>
      </c>
      <c r="G75" s="4">
        <v>10</v>
      </c>
      <c r="H75" s="5">
        <v>24.57</v>
      </c>
      <c r="I75" s="4" t="s">
        <v>525</v>
      </c>
      <c r="J75">
        <v>5000</v>
      </c>
      <c r="K75" s="22" t="s">
        <v>678</v>
      </c>
      <c r="L75" t="s">
        <v>679</v>
      </c>
    </row>
    <row r="76" spans="1:12" x14ac:dyDescent="0.3">
      <c r="A76" t="s">
        <v>665</v>
      </c>
      <c r="B76" s="5">
        <f t="shared" si="1"/>
        <v>1.3323333333333334</v>
      </c>
      <c r="C76" s="4">
        <v>32</v>
      </c>
      <c r="D76" s="4">
        <v>2900</v>
      </c>
      <c r="E76" s="6">
        <f t="shared" si="2"/>
        <v>90.625</v>
      </c>
      <c r="F76" s="4">
        <v>48</v>
      </c>
      <c r="G76" s="4">
        <v>30</v>
      </c>
      <c r="H76" s="5">
        <v>39.97</v>
      </c>
      <c r="I76" s="4" t="s">
        <v>525</v>
      </c>
      <c r="J76">
        <v>5000</v>
      </c>
      <c r="K76" s="22" t="s">
        <v>680</v>
      </c>
      <c r="L76" t="s">
        <v>681</v>
      </c>
    </row>
    <row r="77" spans="1:12" x14ac:dyDescent="0.3">
      <c r="A77" t="s">
        <v>488</v>
      </c>
      <c r="B77" s="5">
        <f t="shared" si="1"/>
        <v>3.99</v>
      </c>
      <c r="C77" s="4">
        <v>32</v>
      </c>
      <c r="D77" s="4">
        <v>2850</v>
      </c>
      <c r="E77" s="6">
        <f t="shared" si="2"/>
        <v>89.0625</v>
      </c>
      <c r="F77" s="4">
        <v>48</v>
      </c>
      <c r="G77" s="4">
        <v>30</v>
      </c>
      <c r="H77" s="5">
        <v>119.7</v>
      </c>
      <c r="I77" s="4" t="s">
        <v>525</v>
      </c>
      <c r="J77">
        <v>4100</v>
      </c>
      <c r="K77" s="22" t="s">
        <v>682</v>
      </c>
      <c r="L77" t="s">
        <v>683</v>
      </c>
    </row>
    <row r="78" spans="1:12" x14ac:dyDescent="0.3">
      <c r="A78" t="s">
        <v>488</v>
      </c>
      <c r="B78" s="5">
        <f t="shared" si="1"/>
        <v>4.55</v>
      </c>
      <c r="C78" s="4">
        <v>32</v>
      </c>
      <c r="D78" s="4">
        <v>2750</v>
      </c>
      <c r="E78" s="6">
        <f t="shared" si="2"/>
        <v>85.9375</v>
      </c>
      <c r="F78" s="4">
        <v>48</v>
      </c>
      <c r="G78" s="4">
        <v>2</v>
      </c>
      <c r="H78" s="5">
        <v>9.1</v>
      </c>
      <c r="I78" s="4" t="s">
        <v>525</v>
      </c>
      <c r="J78">
        <v>6500</v>
      </c>
      <c r="K78" s="22" t="s">
        <v>684</v>
      </c>
      <c r="L78" t="s">
        <v>685</v>
      </c>
    </row>
    <row r="79" spans="1:12" x14ac:dyDescent="0.3">
      <c r="A79" t="s">
        <v>488</v>
      </c>
      <c r="B79" s="5">
        <f t="shared" si="1"/>
        <v>11.332333333333334</v>
      </c>
      <c r="C79" s="4">
        <v>32</v>
      </c>
      <c r="D79" s="4">
        <v>3100</v>
      </c>
      <c r="E79" s="6">
        <f t="shared" si="2"/>
        <v>96.875</v>
      </c>
      <c r="F79" s="4">
        <v>48</v>
      </c>
      <c r="G79" s="4">
        <v>30</v>
      </c>
      <c r="H79" s="5">
        <v>339.97</v>
      </c>
      <c r="I79" s="4" t="s">
        <v>525</v>
      </c>
      <c r="J79">
        <v>4100</v>
      </c>
      <c r="K79" s="22" t="s">
        <v>686</v>
      </c>
      <c r="L79" t="s">
        <v>687</v>
      </c>
    </row>
    <row r="80" spans="1:12" x14ac:dyDescent="0.3">
      <c r="A80" t="s">
        <v>488</v>
      </c>
      <c r="B80" s="5">
        <f t="shared" si="1"/>
        <v>3.839</v>
      </c>
      <c r="C80" s="4">
        <v>32</v>
      </c>
      <c r="D80" s="4">
        <v>2950</v>
      </c>
      <c r="E80" s="6">
        <f t="shared" si="2"/>
        <v>92.1875</v>
      </c>
      <c r="F80" s="4">
        <v>48</v>
      </c>
      <c r="G80" s="4">
        <v>30</v>
      </c>
      <c r="H80" s="5">
        <v>115.17</v>
      </c>
      <c r="I80" s="4" t="s">
        <v>525</v>
      </c>
      <c r="J80">
        <v>5000</v>
      </c>
      <c r="K80" s="22" t="s">
        <v>688</v>
      </c>
      <c r="L80" t="s">
        <v>689</v>
      </c>
    </row>
    <row r="81" spans="1:12" x14ac:dyDescent="0.3">
      <c r="A81" t="s">
        <v>488</v>
      </c>
      <c r="B81" s="5">
        <f t="shared" si="1"/>
        <v>1.8426666666666667</v>
      </c>
      <c r="C81" s="4">
        <v>32</v>
      </c>
      <c r="D81" s="4">
        <v>2600</v>
      </c>
      <c r="E81" s="6">
        <f t="shared" si="2"/>
        <v>81.25</v>
      </c>
      <c r="F81" s="4">
        <v>48</v>
      </c>
      <c r="G81" s="4">
        <v>30</v>
      </c>
      <c r="H81" s="4">
        <v>55.28</v>
      </c>
      <c r="I81" s="4" t="s">
        <v>525</v>
      </c>
      <c r="J81">
        <v>5000</v>
      </c>
      <c r="K81" s="22" t="s">
        <v>690</v>
      </c>
      <c r="L81" t="s">
        <v>691</v>
      </c>
    </row>
    <row r="82" spans="1:12" x14ac:dyDescent="0.3">
      <c r="A82" t="s">
        <v>488</v>
      </c>
      <c r="B82" s="5">
        <f t="shared" si="1"/>
        <v>3.4889999999999999</v>
      </c>
      <c r="C82" s="4">
        <v>32</v>
      </c>
      <c r="D82" s="4">
        <v>2625</v>
      </c>
      <c r="E82" s="6">
        <f t="shared" si="2"/>
        <v>82.03125</v>
      </c>
      <c r="F82" s="4">
        <v>48</v>
      </c>
      <c r="G82" s="4">
        <v>10</v>
      </c>
      <c r="H82" s="5">
        <v>34.89</v>
      </c>
      <c r="I82" s="4" t="s">
        <v>525</v>
      </c>
      <c r="J82">
        <v>3500</v>
      </c>
      <c r="K82" s="22" t="s">
        <v>692</v>
      </c>
      <c r="L82" t="s">
        <v>693</v>
      </c>
    </row>
    <row r="83" spans="1:12" x14ac:dyDescent="0.3">
      <c r="A83" t="s">
        <v>665</v>
      </c>
      <c r="B83" s="5">
        <f t="shared" si="1"/>
        <v>1.3323333333333334</v>
      </c>
      <c r="C83" s="4">
        <v>32</v>
      </c>
      <c r="D83" s="4">
        <v>3050</v>
      </c>
      <c r="E83" s="6">
        <f t="shared" si="2"/>
        <v>95.3125</v>
      </c>
      <c r="F83" s="4">
        <v>48</v>
      </c>
      <c r="G83" s="4">
        <v>30</v>
      </c>
      <c r="H83" s="5">
        <v>39.97</v>
      </c>
      <c r="I83" s="4" t="s">
        <v>525</v>
      </c>
      <c r="J83">
        <v>3500</v>
      </c>
      <c r="K83" s="22" t="s">
        <v>694</v>
      </c>
      <c r="L83" t="s">
        <v>695</v>
      </c>
    </row>
    <row r="84" spans="1:12" x14ac:dyDescent="0.3">
      <c r="A84" t="s">
        <v>488</v>
      </c>
      <c r="B84" s="5">
        <f t="shared" si="1"/>
        <v>4.55</v>
      </c>
      <c r="C84" s="4">
        <v>32</v>
      </c>
      <c r="D84" s="4">
        <v>2600</v>
      </c>
      <c r="E84" s="6">
        <f t="shared" si="2"/>
        <v>81.25</v>
      </c>
      <c r="F84" s="4">
        <v>48</v>
      </c>
      <c r="G84" s="4">
        <v>2</v>
      </c>
      <c r="H84" s="5">
        <v>9.1</v>
      </c>
      <c r="I84" s="4" t="s">
        <v>525</v>
      </c>
      <c r="J84">
        <v>5000</v>
      </c>
      <c r="K84" s="22" t="s">
        <v>696</v>
      </c>
      <c r="L84" t="s">
        <v>697</v>
      </c>
    </row>
    <row r="85" spans="1:12" x14ac:dyDescent="0.3">
      <c r="A85" t="s">
        <v>488</v>
      </c>
      <c r="B85" s="5">
        <f t="shared" si="1"/>
        <v>2.4569999999999999</v>
      </c>
      <c r="C85" s="4">
        <v>32</v>
      </c>
      <c r="D85" s="4">
        <v>2600</v>
      </c>
      <c r="E85" s="6">
        <f t="shared" si="2"/>
        <v>81.25</v>
      </c>
      <c r="F85" s="4">
        <v>48</v>
      </c>
      <c r="G85" s="4">
        <v>10</v>
      </c>
      <c r="H85" s="5">
        <v>24.57</v>
      </c>
      <c r="I85" s="4" t="s">
        <v>525</v>
      </c>
      <c r="J85">
        <v>4100</v>
      </c>
      <c r="K85" s="22" t="s">
        <v>698</v>
      </c>
      <c r="L85" t="s">
        <v>699</v>
      </c>
    </row>
    <row r="86" spans="1:12" x14ac:dyDescent="0.3">
      <c r="A86" t="s">
        <v>488</v>
      </c>
      <c r="B86" s="5">
        <f t="shared" si="1"/>
        <v>8.9949999999999992</v>
      </c>
      <c r="C86" s="4">
        <v>32</v>
      </c>
      <c r="D86" s="4">
        <v>6</v>
      </c>
      <c r="E86" s="6">
        <f t="shared" si="2"/>
        <v>0.1875</v>
      </c>
      <c r="F86" s="4">
        <v>48</v>
      </c>
      <c r="G86" s="4">
        <v>6</v>
      </c>
      <c r="H86" s="5">
        <v>53.97</v>
      </c>
      <c r="I86" s="4" t="s">
        <v>525</v>
      </c>
      <c r="J86">
        <v>6500</v>
      </c>
      <c r="K86" s="22" t="s">
        <v>700</v>
      </c>
      <c r="L86" t="s">
        <v>701</v>
      </c>
    </row>
    <row r="87" spans="1:12" x14ac:dyDescent="0.3">
      <c r="A87" t="s">
        <v>488</v>
      </c>
      <c r="B87" s="5">
        <f t="shared" si="1"/>
        <v>4.55</v>
      </c>
      <c r="C87" s="4">
        <v>32</v>
      </c>
      <c r="D87" s="4">
        <v>2600</v>
      </c>
      <c r="E87" s="6">
        <f t="shared" si="2"/>
        <v>81.25</v>
      </c>
      <c r="F87" s="4">
        <v>48</v>
      </c>
      <c r="G87" s="4">
        <v>2</v>
      </c>
      <c r="H87" s="5">
        <v>9.1</v>
      </c>
      <c r="I87" s="4" t="s">
        <v>525</v>
      </c>
      <c r="J87">
        <v>4100</v>
      </c>
      <c r="K87" s="22" t="s">
        <v>702</v>
      </c>
      <c r="L87" t="s">
        <v>703</v>
      </c>
    </row>
    <row r="88" spans="1:12" x14ac:dyDescent="0.3">
      <c r="A88" t="s">
        <v>488</v>
      </c>
      <c r="B88" s="5">
        <f t="shared" si="1"/>
        <v>2.9969999999999999</v>
      </c>
      <c r="C88" s="4">
        <v>32</v>
      </c>
      <c r="D88" s="4">
        <v>2775</v>
      </c>
      <c r="E88" s="6">
        <f t="shared" si="2"/>
        <v>86.71875</v>
      </c>
      <c r="F88" s="4">
        <v>48</v>
      </c>
      <c r="G88" s="4">
        <v>10</v>
      </c>
      <c r="H88" s="5">
        <v>29.97</v>
      </c>
      <c r="I88" s="4" t="s">
        <v>525</v>
      </c>
      <c r="J88">
        <v>3000</v>
      </c>
      <c r="K88" s="22" t="s">
        <v>704</v>
      </c>
      <c r="L88" t="s">
        <v>705</v>
      </c>
    </row>
    <row r="89" spans="1:12" x14ac:dyDescent="0.3">
      <c r="A89" t="s">
        <v>488</v>
      </c>
      <c r="B89" s="5">
        <f t="shared" si="1"/>
        <v>3.4453333333333331</v>
      </c>
      <c r="C89" s="4">
        <v>32</v>
      </c>
      <c r="D89" s="4">
        <v>2950</v>
      </c>
      <c r="E89" s="6">
        <f t="shared" si="2"/>
        <v>92.1875</v>
      </c>
      <c r="F89" s="4">
        <v>48</v>
      </c>
      <c r="G89" s="4">
        <v>30</v>
      </c>
      <c r="H89" s="5">
        <v>103.36</v>
      </c>
      <c r="I89" s="4" t="s">
        <v>525</v>
      </c>
      <c r="J89">
        <v>3500</v>
      </c>
      <c r="K89" s="22" t="s">
        <v>706</v>
      </c>
      <c r="L89" t="s">
        <v>707</v>
      </c>
    </row>
    <row r="90" spans="1:12" x14ac:dyDescent="0.3">
      <c r="A90" t="s">
        <v>13</v>
      </c>
      <c r="B90" s="4">
        <v>2.5900000000000003</v>
      </c>
      <c r="C90" s="4">
        <v>32</v>
      </c>
      <c r="D90" s="4">
        <v>2950</v>
      </c>
      <c r="E90" s="6">
        <f t="shared" si="2"/>
        <v>92.1875</v>
      </c>
      <c r="F90" s="4">
        <v>48</v>
      </c>
      <c r="G90" s="4">
        <v>30</v>
      </c>
      <c r="H90" s="5">
        <v>77.7</v>
      </c>
      <c r="I90" s="4" t="s">
        <v>525</v>
      </c>
      <c r="J90">
        <v>4100</v>
      </c>
      <c r="K90" t="s">
        <v>708</v>
      </c>
      <c r="L90" t="s">
        <v>709</v>
      </c>
    </row>
    <row r="91" spans="1:12" x14ac:dyDescent="0.3">
      <c r="A91" t="s">
        <v>524</v>
      </c>
      <c r="B91" s="4">
        <v>1.99</v>
      </c>
      <c r="C91" s="4">
        <v>32</v>
      </c>
      <c r="D91" s="4">
        <v>3050</v>
      </c>
      <c r="E91" s="6">
        <f t="shared" si="2"/>
        <v>95.3125</v>
      </c>
      <c r="F91" s="4">
        <v>48</v>
      </c>
      <c r="G91" s="4">
        <v>25</v>
      </c>
      <c r="H91" s="5">
        <v>49.75</v>
      </c>
      <c r="I91" s="4" t="s">
        <v>525</v>
      </c>
      <c r="J91">
        <v>5000</v>
      </c>
      <c r="K91" t="s">
        <v>710</v>
      </c>
      <c r="L91" t="s">
        <v>711</v>
      </c>
    </row>
    <row r="92" spans="1:12" x14ac:dyDescent="0.3">
      <c r="A92" t="s">
        <v>712</v>
      </c>
      <c r="B92" s="4">
        <v>3.99</v>
      </c>
      <c r="C92" s="4">
        <v>32</v>
      </c>
      <c r="D92" s="4">
        <v>2950</v>
      </c>
      <c r="E92" s="6">
        <f t="shared" si="2"/>
        <v>92.1875</v>
      </c>
      <c r="F92" s="4">
        <v>48</v>
      </c>
      <c r="G92" s="4">
        <v>30</v>
      </c>
      <c r="H92" s="5">
        <v>119.7</v>
      </c>
      <c r="I92" s="4" t="s">
        <v>525</v>
      </c>
      <c r="J92">
        <v>3500</v>
      </c>
      <c r="K92" t="s">
        <v>713</v>
      </c>
      <c r="L92" t="s">
        <v>714</v>
      </c>
    </row>
    <row r="93" spans="1:12" x14ac:dyDescent="0.3">
      <c r="A93" t="s">
        <v>712</v>
      </c>
      <c r="B93" s="4">
        <v>4.9899999999999993</v>
      </c>
      <c r="C93" s="4">
        <v>32</v>
      </c>
      <c r="D93" s="4">
        <v>3100</v>
      </c>
      <c r="E93" s="6">
        <f t="shared" si="2"/>
        <v>96.875</v>
      </c>
      <c r="F93" s="4">
        <v>48</v>
      </c>
      <c r="G93" s="4">
        <v>30</v>
      </c>
      <c r="H93" s="5">
        <v>149.69999999999999</v>
      </c>
      <c r="I93" s="4" t="s">
        <v>525</v>
      </c>
      <c r="J93">
        <v>3000</v>
      </c>
      <c r="K93" t="s">
        <v>715</v>
      </c>
      <c r="L93" t="s">
        <v>716</v>
      </c>
    </row>
    <row r="94" spans="1:12" x14ac:dyDescent="0.3">
      <c r="A94" t="s">
        <v>712</v>
      </c>
      <c r="B94" s="4">
        <v>3.74</v>
      </c>
      <c r="C94" s="4">
        <v>32</v>
      </c>
      <c r="D94" s="4">
        <v>3100</v>
      </c>
      <c r="E94" s="6">
        <f t="shared" si="2"/>
        <v>96.875</v>
      </c>
      <c r="F94" s="4">
        <v>48</v>
      </c>
      <c r="G94" s="4">
        <v>30</v>
      </c>
      <c r="H94" s="5">
        <v>112.2</v>
      </c>
      <c r="I94" s="4" t="s">
        <v>525</v>
      </c>
      <c r="J94">
        <v>3500</v>
      </c>
      <c r="K94" t="s">
        <v>717</v>
      </c>
      <c r="L94" t="s">
        <v>718</v>
      </c>
    </row>
    <row r="95" spans="1:12" x14ac:dyDescent="0.3">
      <c r="A95" t="s">
        <v>712</v>
      </c>
      <c r="B95" s="4">
        <v>2.99</v>
      </c>
      <c r="C95" s="4">
        <v>32</v>
      </c>
      <c r="D95" s="4">
        <v>2775</v>
      </c>
      <c r="E95" s="6">
        <f t="shared" si="2"/>
        <v>86.71875</v>
      </c>
      <c r="F95" s="4">
        <v>48</v>
      </c>
      <c r="G95" s="4">
        <v>30</v>
      </c>
      <c r="H95" s="5">
        <v>89.7</v>
      </c>
      <c r="I95" s="4" t="s">
        <v>525</v>
      </c>
      <c r="J95">
        <v>3000</v>
      </c>
      <c r="K95" t="s">
        <v>719</v>
      </c>
      <c r="L95" t="s">
        <v>720</v>
      </c>
    </row>
    <row r="96" spans="1:12" x14ac:dyDescent="0.3">
      <c r="A96" t="s">
        <v>13</v>
      </c>
      <c r="B96" s="4">
        <v>3.19</v>
      </c>
      <c r="C96" s="4">
        <v>32</v>
      </c>
      <c r="D96" s="4">
        <v>2850</v>
      </c>
      <c r="E96" s="6">
        <f t="shared" si="2"/>
        <v>89.0625</v>
      </c>
      <c r="F96" s="4">
        <v>48</v>
      </c>
      <c r="G96" s="4">
        <v>30</v>
      </c>
      <c r="H96" s="5">
        <v>95.7</v>
      </c>
      <c r="I96" s="4" t="s">
        <v>525</v>
      </c>
      <c r="J96">
        <v>5000</v>
      </c>
      <c r="K96" t="s">
        <v>721</v>
      </c>
      <c r="L96" t="s">
        <v>722</v>
      </c>
    </row>
    <row r="97" spans="1:12" x14ac:dyDescent="0.3">
      <c r="A97" t="s">
        <v>712</v>
      </c>
      <c r="B97" s="4">
        <v>3.29</v>
      </c>
      <c r="C97" s="4">
        <v>32</v>
      </c>
      <c r="D97" s="4">
        <v>2600</v>
      </c>
      <c r="E97" s="6">
        <f t="shared" si="2"/>
        <v>81.25</v>
      </c>
      <c r="F97" s="4">
        <v>48</v>
      </c>
      <c r="G97" s="4">
        <v>30</v>
      </c>
      <c r="H97" s="5">
        <v>98.7</v>
      </c>
      <c r="I97" s="4" t="s">
        <v>525</v>
      </c>
      <c r="J97">
        <v>6500</v>
      </c>
      <c r="K97" t="s">
        <v>723</v>
      </c>
      <c r="L97" t="s">
        <v>724</v>
      </c>
    </row>
    <row r="98" spans="1:12" x14ac:dyDescent="0.3">
      <c r="A98" t="s">
        <v>712</v>
      </c>
      <c r="B98" s="4">
        <v>14.99</v>
      </c>
      <c r="C98" s="4">
        <v>32</v>
      </c>
      <c r="D98" s="4">
        <v>2800</v>
      </c>
      <c r="E98" s="6">
        <f t="shared" si="2"/>
        <v>87.5</v>
      </c>
      <c r="F98" s="4">
        <v>48</v>
      </c>
      <c r="G98" s="4">
        <v>30</v>
      </c>
      <c r="H98" s="5">
        <v>449.7</v>
      </c>
      <c r="I98" s="4" t="s">
        <v>525</v>
      </c>
      <c r="J98">
        <v>3000</v>
      </c>
      <c r="K98" t="s">
        <v>725</v>
      </c>
      <c r="L98" t="s">
        <v>726</v>
      </c>
    </row>
    <row r="99" spans="1:12" x14ac:dyDescent="0.3">
      <c r="A99" t="s">
        <v>712</v>
      </c>
      <c r="B99" s="4">
        <v>4.3899999999999997</v>
      </c>
      <c r="C99" s="4">
        <v>32</v>
      </c>
      <c r="D99" s="4">
        <v>3000</v>
      </c>
      <c r="E99" s="6">
        <f t="shared" si="2"/>
        <v>93.75</v>
      </c>
      <c r="F99" s="4">
        <v>48</v>
      </c>
      <c r="G99" s="4">
        <v>30</v>
      </c>
      <c r="H99" s="5">
        <v>131.69999999999999</v>
      </c>
      <c r="I99" s="4" t="s">
        <v>525</v>
      </c>
      <c r="J99">
        <v>5000</v>
      </c>
      <c r="K99" t="s">
        <v>727</v>
      </c>
      <c r="L99" t="s">
        <v>728</v>
      </c>
    </row>
    <row r="100" spans="1:12" x14ac:dyDescent="0.3">
      <c r="A100" t="s">
        <v>524</v>
      </c>
      <c r="B100" s="4">
        <v>1.99</v>
      </c>
      <c r="C100" s="4">
        <v>32</v>
      </c>
      <c r="D100" s="4">
        <v>3050</v>
      </c>
      <c r="E100" s="6">
        <f t="shared" si="2"/>
        <v>95.3125</v>
      </c>
      <c r="F100" s="4">
        <v>48</v>
      </c>
      <c r="G100" s="4">
        <v>25</v>
      </c>
      <c r="H100" s="5">
        <v>49.75</v>
      </c>
      <c r="I100" s="4" t="s">
        <v>525</v>
      </c>
      <c r="J100">
        <v>3000</v>
      </c>
      <c r="K100" t="s">
        <v>729</v>
      </c>
      <c r="L100" t="s">
        <v>730</v>
      </c>
    </row>
    <row r="101" spans="1:12" x14ac:dyDescent="0.3">
      <c r="A101" t="s">
        <v>712</v>
      </c>
      <c r="B101" s="4">
        <v>10.49</v>
      </c>
      <c r="C101" s="4">
        <v>32</v>
      </c>
      <c r="D101" s="4">
        <v>2000</v>
      </c>
      <c r="E101" s="6">
        <f t="shared" si="2"/>
        <v>62.5</v>
      </c>
      <c r="F101" s="4">
        <v>48</v>
      </c>
      <c r="G101" s="4">
        <v>25</v>
      </c>
      <c r="H101" s="5">
        <v>262.25</v>
      </c>
      <c r="I101" s="4" t="s">
        <v>525</v>
      </c>
      <c r="J101">
        <v>5000</v>
      </c>
      <c r="K101" t="s">
        <v>731</v>
      </c>
      <c r="L101" t="s">
        <v>732</v>
      </c>
    </row>
    <row r="102" spans="1:12" x14ac:dyDescent="0.3">
      <c r="A102" t="s">
        <v>13</v>
      </c>
      <c r="B102" s="4">
        <v>2.5900000000000003</v>
      </c>
      <c r="C102" s="4">
        <v>32</v>
      </c>
      <c r="D102" s="4">
        <v>3000</v>
      </c>
      <c r="E102" s="6">
        <f t="shared" si="2"/>
        <v>93.75</v>
      </c>
      <c r="F102" s="4">
        <v>48</v>
      </c>
      <c r="G102" s="4">
        <v>30</v>
      </c>
      <c r="H102" s="5">
        <v>77.7</v>
      </c>
      <c r="I102" s="4" t="s">
        <v>525</v>
      </c>
      <c r="J102">
        <v>5000</v>
      </c>
      <c r="K102" t="s">
        <v>733</v>
      </c>
      <c r="L102" t="s">
        <v>734</v>
      </c>
    </row>
    <row r="103" spans="1:12" x14ac:dyDescent="0.3">
      <c r="A103" t="s">
        <v>524</v>
      </c>
      <c r="B103" s="4">
        <v>1.99</v>
      </c>
      <c r="C103" s="4">
        <v>32</v>
      </c>
      <c r="D103" s="4">
        <v>3050</v>
      </c>
      <c r="E103" s="6">
        <f t="shared" si="2"/>
        <v>95.3125</v>
      </c>
      <c r="F103" s="4">
        <v>48</v>
      </c>
      <c r="G103" s="4">
        <v>25</v>
      </c>
      <c r="H103" s="5">
        <v>49.75</v>
      </c>
      <c r="I103" s="4" t="s">
        <v>525</v>
      </c>
      <c r="J103">
        <v>3500</v>
      </c>
      <c r="K103" t="s">
        <v>735</v>
      </c>
      <c r="L103" t="s">
        <v>736</v>
      </c>
    </row>
    <row r="104" spans="1:12" x14ac:dyDescent="0.3">
      <c r="A104" t="s">
        <v>712</v>
      </c>
      <c r="B104" s="4">
        <v>4.9899999999999993</v>
      </c>
      <c r="C104" s="4">
        <v>32</v>
      </c>
      <c r="D104" s="4">
        <v>2950</v>
      </c>
      <c r="E104" s="6">
        <f t="shared" si="2"/>
        <v>92.1875</v>
      </c>
      <c r="F104" s="4">
        <v>48</v>
      </c>
      <c r="G104" s="4">
        <v>30</v>
      </c>
      <c r="H104" s="5">
        <v>149.69999999999999</v>
      </c>
      <c r="I104" s="4" t="s">
        <v>525</v>
      </c>
      <c r="J104">
        <v>4100</v>
      </c>
      <c r="K104" t="s">
        <v>737</v>
      </c>
      <c r="L104" t="s">
        <v>738</v>
      </c>
    </row>
    <row r="105" spans="1:12" x14ac:dyDescent="0.3">
      <c r="A105" t="s">
        <v>712</v>
      </c>
      <c r="B105" s="4">
        <v>3.99</v>
      </c>
      <c r="C105" s="4">
        <v>32</v>
      </c>
      <c r="D105" s="4">
        <v>2850</v>
      </c>
      <c r="E105" s="6">
        <f t="shared" si="2"/>
        <v>89.0625</v>
      </c>
      <c r="F105" s="4">
        <v>48</v>
      </c>
      <c r="G105" s="4">
        <v>30</v>
      </c>
      <c r="H105" s="5">
        <v>119.7</v>
      </c>
      <c r="I105" s="4" t="s">
        <v>525</v>
      </c>
      <c r="J105">
        <v>5000</v>
      </c>
      <c r="K105" t="s">
        <v>739</v>
      </c>
      <c r="L105" t="s">
        <v>740</v>
      </c>
    </row>
    <row r="106" spans="1:12" x14ac:dyDescent="0.3">
      <c r="A106" t="s">
        <v>524</v>
      </c>
      <c r="B106" s="4">
        <v>1.99</v>
      </c>
      <c r="C106" s="4">
        <v>32</v>
      </c>
      <c r="D106" s="4">
        <v>3050</v>
      </c>
      <c r="E106" s="6">
        <f t="shared" si="2"/>
        <v>95.3125</v>
      </c>
      <c r="F106" s="4">
        <v>48</v>
      </c>
      <c r="G106" s="4">
        <v>25</v>
      </c>
      <c r="H106" s="5">
        <v>49.75</v>
      </c>
      <c r="I106" s="4" t="s">
        <v>525</v>
      </c>
      <c r="J106">
        <v>4100</v>
      </c>
      <c r="K106" t="s">
        <v>741</v>
      </c>
      <c r="L106" t="s">
        <v>742</v>
      </c>
    </row>
    <row r="107" spans="1:12" x14ac:dyDescent="0.3">
      <c r="A107" t="s">
        <v>743</v>
      </c>
      <c r="B107" s="4">
        <v>2.99</v>
      </c>
      <c r="C107" s="4">
        <v>32</v>
      </c>
      <c r="D107" s="4">
        <v>3050</v>
      </c>
      <c r="E107" s="6">
        <f t="shared" si="2"/>
        <v>95.3125</v>
      </c>
      <c r="F107" s="4">
        <v>48</v>
      </c>
      <c r="G107" s="4">
        <v>25</v>
      </c>
      <c r="H107" s="5">
        <v>74.75</v>
      </c>
      <c r="I107" s="4" t="s">
        <v>525</v>
      </c>
      <c r="J107">
        <v>6500</v>
      </c>
      <c r="K107" t="s">
        <v>744</v>
      </c>
      <c r="L107" t="s">
        <v>745</v>
      </c>
    </row>
    <row r="108" spans="1:12" x14ac:dyDescent="0.3">
      <c r="A108" t="s">
        <v>712</v>
      </c>
      <c r="B108" s="4">
        <v>2.99</v>
      </c>
      <c r="C108" s="4">
        <v>32</v>
      </c>
      <c r="D108" s="4">
        <v>2625</v>
      </c>
      <c r="E108" s="6">
        <f t="shared" si="2"/>
        <v>82.03125</v>
      </c>
      <c r="F108" s="4">
        <v>48</v>
      </c>
      <c r="G108" s="4">
        <v>30</v>
      </c>
      <c r="H108" s="5">
        <v>89.7</v>
      </c>
      <c r="I108" s="4" t="s">
        <v>525</v>
      </c>
      <c r="J108">
        <v>3500</v>
      </c>
      <c r="K108" t="s">
        <v>746</v>
      </c>
      <c r="L108" t="s">
        <v>747</v>
      </c>
    </row>
    <row r="109" spans="1:12" x14ac:dyDescent="0.3">
      <c r="A109" t="s">
        <v>712</v>
      </c>
      <c r="B109" s="4">
        <v>2.99</v>
      </c>
      <c r="C109" s="4">
        <v>32</v>
      </c>
      <c r="D109" s="4">
        <v>2600</v>
      </c>
      <c r="E109" s="6">
        <f t="shared" si="2"/>
        <v>81.25</v>
      </c>
      <c r="F109" s="4">
        <v>48</v>
      </c>
      <c r="G109" s="4">
        <v>30</v>
      </c>
      <c r="H109" s="5">
        <v>89.7</v>
      </c>
      <c r="I109" s="4" t="s">
        <v>525</v>
      </c>
      <c r="J109">
        <v>5000</v>
      </c>
      <c r="K109" t="s">
        <v>748</v>
      </c>
      <c r="L109" t="s">
        <v>749</v>
      </c>
    </row>
    <row r="110" spans="1:12" x14ac:dyDescent="0.3">
      <c r="A110" t="s">
        <v>712</v>
      </c>
      <c r="B110" s="4">
        <v>4.79</v>
      </c>
      <c r="C110" s="4">
        <v>32</v>
      </c>
      <c r="D110" s="4">
        <v>2950</v>
      </c>
      <c r="E110" s="6">
        <f t="shared" si="2"/>
        <v>92.1875</v>
      </c>
      <c r="F110" s="4">
        <v>48</v>
      </c>
      <c r="G110" s="4">
        <v>30</v>
      </c>
      <c r="H110" s="5">
        <v>143.69999999999999</v>
      </c>
      <c r="I110" s="4" t="s">
        <v>525</v>
      </c>
      <c r="J110">
        <v>3000</v>
      </c>
      <c r="K110" t="s">
        <v>750</v>
      </c>
      <c r="L110" t="s">
        <v>751</v>
      </c>
    </row>
    <row r="111" spans="1:12" x14ac:dyDescent="0.3">
      <c r="A111" t="s">
        <v>13</v>
      </c>
      <c r="B111" s="4">
        <v>2.29</v>
      </c>
      <c r="C111" s="4">
        <v>32</v>
      </c>
      <c r="D111" s="4">
        <v>2450</v>
      </c>
      <c r="E111" s="6">
        <f t="shared" si="2"/>
        <v>76.5625</v>
      </c>
      <c r="F111" s="4">
        <v>48</v>
      </c>
      <c r="G111" s="4">
        <v>30</v>
      </c>
      <c r="H111" s="5">
        <v>68.7</v>
      </c>
      <c r="I111" s="4" t="s">
        <v>525</v>
      </c>
      <c r="J111">
        <v>4100</v>
      </c>
      <c r="K111" t="s">
        <v>708</v>
      </c>
      <c r="L111" t="s">
        <v>752</v>
      </c>
    </row>
    <row r="112" spans="1:12" x14ac:dyDescent="0.3">
      <c r="A112" t="s">
        <v>712</v>
      </c>
      <c r="B112" s="4">
        <v>2.99</v>
      </c>
      <c r="C112" s="4">
        <v>32</v>
      </c>
      <c r="D112" s="4">
        <v>2600</v>
      </c>
      <c r="E112" s="6">
        <f t="shared" si="2"/>
        <v>81.25</v>
      </c>
      <c r="F112" s="4">
        <v>48</v>
      </c>
      <c r="G112" s="4">
        <v>30</v>
      </c>
      <c r="H112" s="5">
        <v>89.7</v>
      </c>
      <c r="I112" s="4" t="s">
        <v>525</v>
      </c>
      <c r="J112">
        <v>4100</v>
      </c>
      <c r="K112" t="s">
        <v>753</v>
      </c>
      <c r="L112" t="s">
        <v>754</v>
      </c>
    </row>
    <row r="113" spans="1:12" x14ac:dyDescent="0.3">
      <c r="A113" t="s">
        <v>13</v>
      </c>
      <c r="B113" s="5">
        <v>2.66</v>
      </c>
      <c r="C113" s="4">
        <v>32</v>
      </c>
      <c r="D113" s="4">
        <v>2800</v>
      </c>
      <c r="E113" s="6">
        <f t="shared" si="2"/>
        <v>87.5</v>
      </c>
      <c r="F113" s="4">
        <v>48</v>
      </c>
      <c r="G113" s="4">
        <v>1</v>
      </c>
      <c r="H113" s="4" t="s">
        <v>520</v>
      </c>
      <c r="I113" s="4" t="s">
        <v>755</v>
      </c>
      <c r="J113">
        <v>3000</v>
      </c>
      <c r="K113" t="s">
        <v>756</v>
      </c>
      <c r="L113" t="s">
        <v>757</v>
      </c>
    </row>
    <row r="114" spans="1:12" x14ac:dyDescent="0.3">
      <c r="A114" t="s">
        <v>172</v>
      </c>
      <c r="B114" s="5">
        <v>3.39</v>
      </c>
      <c r="C114" s="4">
        <v>28</v>
      </c>
      <c r="D114" s="4">
        <v>2755</v>
      </c>
      <c r="E114" s="6">
        <f t="shared" si="2"/>
        <v>98.392857142857139</v>
      </c>
      <c r="F114" s="4">
        <v>48</v>
      </c>
      <c r="G114" s="4">
        <v>30</v>
      </c>
      <c r="H114" s="4" t="s">
        <v>520</v>
      </c>
      <c r="I114" s="4" t="s">
        <v>758</v>
      </c>
      <c r="J114">
        <v>4100</v>
      </c>
      <c r="K114" t="s">
        <v>759</v>
      </c>
      <c r="L114" t="s">
        <v>760</v>
      </c>
    </row>
    <row r="115" spans="1:12" x14ac:dyDescent="0.3">
      <c r="A115" t="s">
        <v>172</v>
      </c>
      <c r="B115" s="5">
        <v>3.93</v>
      </c>
      <c r="C115" s="4">
        <v>32</v>
      </c>
      <c r="D115" s="4">
        <v>3100</v>
      </c>
      <c r="E115" s="6">
        <f t="shared" si="2"/>
        <v>96.875</v>
      </c>
      <c r="F115" s="4">
        <v>48</v>
      </c>
      <c r="G115" s="4">
        <v>30</v>
      </c>
      <c r="H115" s="4" t="s">
        <v>520</v>
      </c>
      <c r="I115" s="4" t="s">
        <v>761</v>
      </c>
      <c r="J115">
        <v>4100</v>
      </c>
      <c r="K115" t="s">
        <v>762</v>
      </c>
      <c r="L115" t="s">
        <v>763</v>
      </c>
    </row>
    <row r="116" spans="1:12" x14ac:dyDescent="0.3">
      <c r="A116" t="s">
        <v>172</v>
      </c>
      <c r="B116" s="5">
        <v>2.99</v>
      </c>
      <c r="C116" s="4">
        <v>32</v>
      </c>
      <c r="D116" s="4">
        <v>2950</v>
      </c>
      <c r="E116" s="6">
        <f t="shared" si="2"/>
        <v>92.1875</v>
      </c>
      <c r="F116" s="4">
        <v>48</v>
      </c>
      <c r="G116" s="4">
        <v>30</v>
      </c>
      <c r="H116" s="4" t="s">
        <v>520</v>
      </c>
      <c r="I116" s="4" t="s">
        <v>764</v>
      </c>
      <c r="J116">
        <v>3500</v>
      </c>
      <c r="K116" t="s">
        <v>765</v>
      </c>
      <c r="L116" t="s">
        <v>766</v>
      </c>
    </row>
    <row r="117" spans="1:12" x14ac:dyDescent="0.3">
      <c r="A117" t="s">
        <v>172</v>
      </c>
      <c r="B117" s="5">
        <v>3.93</v>
      </c>
      <c r="C117" s="4">
        <v>32</v>
      </c>
      <c r="D117" s="4">
        <v>3100</v>
      </c>
      <c r="E117" s="6">
        <f t="shared" si="2"/>
        <v>96.875</v>
      </c>
      <c r="F117" s="4">
        <v>48</v>
      </c>
      <c r="G117" s="4">
        <v>30</v>
      </c>
      <c r="H117" s="4" t="s">
        <v>520</v>
      </c>
      <c r="I117" s="4" t="s">
        <v>767</v>
      </c>
      <c r="J117">
        <v>5000</v>
      </c>
      <c r="K117" t="s">
        <v>768</v>
      </c>
      <c r="L117" t="s">
        <v>769</v>
      </c>
    </row>
    <row r="118" spans="1:12" x14ac:dyDescent="0.3">
      <c r="A118" t="s">
        <v>172</v>
      </c>
      <c r="B118" s="5">
        <v>2.99</v>
      </c>
      <c r="C118" s="4">
        <v>32</v>
      </c>
      <c r="D118" s="4">
        <v>2950</v>
      </c>
      <c r="E118" s="6">
        <f t="shared" si="2"/>
        <v>92.1875</v>
      </c>
      <c r="F118" s="4">
        <v>48</v>
      </c>
      <c r="G118" s="4">
        <v>30</v>
      </c>
      <c r="H118" s="4" t="s">
        <v>520</v>
      </c>
      <c r="I118" s="4" t="s">
        <v>770</v>
      </c>
      <c r="J118">
        <v>4100</v>
      </c>
      <c r="K118" t="s">
        <v>771</v>
      </c>
      <c r="L118" t="s">
        <v>772</v>
      </c>
    </row>
    <row r="119" spans="1:12" x14ac:dyDescent="0.3">
      <c r="A119" t="s">
        <v>172</v>
      </c>
      <c r="B119" s="5">
        <v>3.45</v>
      </c>
      <c r="C119" s="4">
        <v>28</v>
      </c>
      <c r="D119" s="4">
        <v>2755</v>
      </c>
      <c r="E119" s="6">
        <f t="shared" si="2"/>
        <v>98.392857142857139</v>
      </c>
      <c r="F119" s="4">
        <v>48</v>
      </c>
      <c r="G119" s="4">
        <v>30</v>
      </c>
      <c r="H119" s="4" t="s">
        <v>520</v>
      </c>
      <c r="I119" s="4" t="s">
        <v>773</v>
      </c>
      <c r="J119">
        <v>5000</v>
      </c>
      <c r="K119" t="s">
        <v>774</v>
      </c>
      <c r="L119" t="s">
        <v>775</v>
      </c>
    </row>
    <row r="120" spans="1:12" x14ac:dyDescent="0.3">
      <c r="A120" t="s">
        <v>172</v>
      </c>
      <c r="B120" s="5">
        <v>3.05</v>
      </c>
      <c r="C120" s="4">
        <v>32</v>
      </c>
      <c r="D120" s="4">
        <v>2900</v>
      </c>
      <c r="E120" s="6">
        <f t="shared" si="2"/>
        <v>90.625</v>
      </c>
      <c r="F120" s="4">
        <v>48</v>
      </c>
      <c r="G120" s="4">
        <v>30</v>
      </c>
      <c r="H120" s="4" t="s">
        <v>520</v>
      </c>
      <c r="I120" s="4" t="s">
        <v>776</v>
      </c>
      <c r="J120">
        <v>5000</v>
      </c>
      <c r="K120" t="s">
        <v>777</v>
      </c>
      <c r="L120" t="s">
        <v>778</v>
      </c>
    </row>
    <row r="121" spans="1:12" x14ac:dyDescent="0.3">
      <c r="A121" t="s">
        <v>172</v>
      </c>
      <c r="B121" s="5">
        <v>2.0499999999999998</v>
      </c>
      <c r="C121" s="4">
        <v>32</v>
      </c>
      <c r="D121" s="4">
        <v>2950</v>
      </c>
      <c r="E121" s="6">
        <f t="shared" si="2"/>
        <v>92.1875</v>
      </c>
      <c r="F121" s="4">
        <v>48</v>
      </c>
      <c r="G121" s="4">
        <v>30</v>
      </c>
      <c r="H121" s="4" t="s">
        <v>520</v>
      </c>
      <c r="I121" s="4" t="s">
        <v>779</v>
      </c>
      <c r="J121">
        <v>3000</v>
      </c>
      <c r="K121" t="s">
        <v>780</v>
      </c>
      <c r="L121" t="s">
        <v>781</v>
      </c>
    </row>
    <row r="122" spans="1:12" x14ac:dyDescent="0.3">
      <c r="A122" t="s">
        <v>172</v>
      </c>
      <c r="B122" s="5">
        <v>3.45</v>
      </c>
      <c r="C122" s="4">
        <v>28</v>
      </c>
      <c r="D122" s="4">
        <v>2755</v>
      </c>
      <c r="E122" s="6">
        <f t="shared" si="2"/>
        <v>98.392857142857139</v>
      </c>
      <c r="F122" s="4">
        <v>48</v>
      </c>
      <c r="G122" s="4">
        <v>30</v>
      </c>
      <c r="H122" s="4" t="s">
        <v>520</v>
      </c>
      <c r="I122" s="4" t="s">
        <v>782</v>
      </c>
      <c r="J122">
        <v>3000</v>
      </c>
      <c r="K122" t="s">
        <v>783</v>
      </c>
      <c r="L122" t="s">
        <v>784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03D78-6C14-47CB-8C42-6E474A70A65B}">
  <dimension ref="A1:P185"/>
  <sheetViews>
    <sheetView topLeftCell="C1" zoomScale="55" zoomScaleNormal="55" workbookViewId="0">
      <selection activeCell="G24" sqref="G23:G24"/>
    </sheetView>
  </sheetViews>
  <sheetFormatPr defaultRowHeight="14.4" x14ac:dyDescent="0.3"/>
  <cols>
    <col min="1" max="1" width="23.33203125" customWidth="1"/>
    <col min="2" max="2" width="15.109375" customWidth="1"/>
    <col min="3" max="3" width="10.44140625" customWidth="1"/>
    <col min="4" max="4" width="9.44140625" customWidth="1"/>
    <col min="5" max="5" width="16.33203125" customWidth="1"/>
    <col min="6" max="6" width="20.88671875" customWidth="1"/>
    <col min="7" max="7" width="29" customWidth="1"/>
    <col min="8" max="8" width="11.88671875" customWidth="1"/>
    <col min="9" max="10" width="9.109375" style="4"/>
    <col min="11" max="11" width="13.44140625" style="4" customWidth="1"/>
    <col min="12" max="12" width="103.21875" customWidth="1"/>
    <col min="13" max="13" width="126.5546875" customWidth="1"/>
    <col min="24" max="24" width="11" bestFit="1" customWidth="1"/>
  </cols>
  <sheetData>
    <row r="1" spans="1:14" x14ac:dyDescent="0.3">
      <c r="A1" s="4" t="s">
        <v>2</v>
      </c>
      <c r="B1" s="4" t="s">
        <v>3</v>
      </c>
      <c r="C1" s="4" t="s">
        <v>4</v>
      </c>
      <c r="D1" s="4" t="s">
        <v>5</v>
      </c>
      <c r="E1" s="4" t="s">
        <v>333</v>
      </c>
      <c r="F1" s="4" t="s">
        <v>6</v>
      </c>
      <c r="G1" t="s">
        <v>7</v>
      </c>
      <c r="H1" t="s">
        <v>8</v>
      </c>
      <c r="I1" s="4" t="s">
        <v>9</v>
      </c>
      <c r="J1" s="4" t="s">
        <v>10</v>
      </c>
      <c r="K1" s="4" t="s">
        <v>164</v>
      </c>
      <c r="L1" t="s">
        <v>0</v>
      </c>
      <c r="M1" t="s">
        <v>271</v>
      </c>
      <c r="N1" t="s">
        <v>473</v>
      </c>
    </row>
    <row r="2" spans="1:14" x14ac:dyDescent="0.3">
      <c r="A2" s="4" t="s">
        <v>13</v>
      </c>
      <c r="B2" s="5">
        <v>13.194999999999999</v>
      </c>
      <c r="C2" s="4">
        <v>15.5</v>
      </c>
      <c r="D2" s="4">
        <v>2100</v>
      </c>
      <c r="E2" s="6">
        <f t="shared" ref="E2:E46" si="0">D2/C2</f>
        <v>135.48387096774192</v>
      </c>
      <c r="F2" s="4">
        <v>30</v>
      </c>
      <c r="G2" t="s">
        <v>472</v>
      </c>
      <c r="H2" t="s">
        <v>8</v>
      </c>
      <c r="I2" s="4" t="s">
        <v>170</v>
      </c>
      <c r="J2" s="4">
        <v>48</v>
      </c>
      <c r="K2" s="4" t="s">
        <v>334</v>
      </c>
      <c r="L2" t="s">
        <v>30</v>
      </c>
      <c r="M2" t="s">
        <v>31</v>
      </c>
      <c r="N2" s="4" t="s">
        <v>169</v>
      </c>
    </row>
    <row r="3" spans="1:14" x14ac:dyDescent="0.3">
      <c r="A3" s="4" t="s">
        <v>19</v>
      </c>
      <c r="B3" s="5">
        <v>11.95</v>
      </c>
      <c r="C3" s="4">
        <v>15</v>
      </c>
      <c r="D3" s="4">
        <v>1900</v>
      </c>
      <c r="E3" s="6">
        <f t="shared" si="0"/>
        <v>126.66666666666667</v>
      </c>
      <c r="F3" s="4">
        <v>30</v>
      </c>
      <c r="G3" t="s">
        <v>472</v>
      </c>
      <c r="H3" t="s">
        <v>15</v>
      </c>
      <c r="I3" s="4" t="s">
        <v>170</v>
      </c>
      <c r="J3" s="4">
        <v>48</v>
      </c>
      <c r="K3" s="4" t="s">
        <v>334</v>
      </c>
      <c r="L3" t="s">
        <v>32</v>
      </c>
      <c r="M3" t="s">
        <v>33</v>
      </c>
      <c r="N3" s="4" t="s">
        <v>169</v>
      </c>
    </row>
    <row r="4" spans="1:14" x14ac:dyDescent="0.3">
      <c r="A4" s="4" t="s">
        <v>19</v>
      </c>
      <c r="B4" s="5">
        <v>12.95</v>
      </c>
      <c r="C4" s="4">
        <v>17</v>
      </c>
      <c r="D4" s="4">
        <v>2200</v>
      </c>
      <c r="E4" s="6">
        <f t="shared" si="0"/>
        <v>129.41176470588235</v>
      </c>
      <c r="F4" s="4">
        <v>32</v>
      </c>
      <c r="G4" t="s">
        <v>472</v>
      </c>
      <c r="H4" t="s">
        <v>8</v>
      </c>
      <c r="I4" s="4" t="s">
        <v>170</v>
      </c>
      <c r="J4" s="4">
        <v>48</v>
      </c>
      <c r="K4" s="4" t="s">
        <v>334</v>
      </c>
      <c r="L4" t="s">
        <v>34</v>
      </c>
      <c r="M4" t="s">
        <v>35</v>
      </c>
      <c r="N4" s="4" t="s">
        <v>169</v>
      </c>
    </row>
    <row r="5" spans="1:14" x14ac:dyDescent="0.3">
      <c r="A5" s="4" t="s">
        <v>23</v>
      </c>
      <c r="B5" s="5">
        <v>13.147499999999999</v>
      </c>
      <c r="C5" s="4">
        <v>18</v>
      </c>
      <c r="D5" s="4">
        <v>2500</v>
      </c>
      <c r="E5" s="6">
        <f t="shared" si="0"/>
        <v>138.88888888888889</v>
      </c>
      <c r="F5" s="4">
        <v>32</v>
      </c>
      <c r="G5" t="s">
        <v>472</v>
      </c>
      <c r="H5" t="s">
        <v>15</v>
      </c>
      <c r="I5" s="4" t="s">
        <v>170</v>
      </c>
      <c r="J5" s="4">
        <v>48</v>
      </c>
      <c r="K5" s="4" t="s">
        <v>334</v>
      </c>
      <c r="L5" t="s">
        <v>39</v>
      </c>
      <c r="M5" t="s">
        <v>40</v>
      </c>
      <c r="N5" s="4" t="s">
        <v>169</v>
      </c>
    </row>
    <row r="6" spans="1:14" x14ac:dyDescent="0.3">
      <c r="A6" s="4" t="s">
        <v>38</v>
      </c>
      <c r="B6" s="5">
        <v>15.95</v>
      </c>
      <c r="C6" s="4">
        <v>15</v>
      </c>
      <c r="D6" s="4">
        <v>1800</v>
      </c>
      <c r="E6" s="6">
        <f t="shared" si="0"/>
        <v>120</v>
      </c>
      <c r="F6" s="4">
        <v>32</v>
      </c>
      <c r="G6" t="s">
        <v>472</v>
      </c>
      <c r="H6" t="s">
        <v>15</v>
      </c>
      <c r="I6" s="4" t="s">
        <v>170</v>
      </c>
      <c r="J6" s="4">
        <v>48</v>
      </c>
      <c r="K6" s="4" t="s">
        <v>334</v>
      </c>
      <c r="L6" t="s">
        <v>43</v>
      </c>
      <c r="M6" t="s">
        <v>44</v>
      </c>
      <c r="N6" s="4" t="s">
        <v>169</v>
      </c>
    </row>
    <row r="7" spans="1:14" x14ac:dyDescent="0.3">
      <c r="A7" s="4" t="s">
        <v>47</v>
      </c>
      <c r="B7" s="5">
        <v>9.9974999999999987</v>
      </c>
      <c r="C7" s="4">
        <v>15</v>
      </c>
      <c r="D7" s="4">
        <v>2000</v>
      </c>
      <c r="E7" s="6">
        <f t="shared" si="0"/>
        <v>133.33333333333334</v>
      </c>
      <c r="F7" s="4">
        <v>32</v>
      </c>
      <c r="G7" t="s">
        <v>472</v>
      </c>
      <c r="H7" t="s">
        <v>15</v>
      </c>
      <c r="I7" s="4" t="s">
        <v>170</v>
      </c>
      <c r="J7" s="4">
        <v>48</v>
      </c>
      <c r="K7" s="4" t="s">
        <v>334</v>
      </c>
      <c r="L7" t="s">
        <v>45</v>
      </c>
      <c r="M7" t="s">
        <v>46</v>
      </c>
      <c r="N7" s="4" t="s">
        <v>169</v>
      </c>
    </row>
    <row r="8" spans="1:14" x14ac:dyDescent="0.3">
      <c r="A8" s="4" t="s">
        <v>23</v>
      </c>
      <c r="B8" s="5">
        <v>2.9996</v>
      </c>
      <c r="C8" s="4">
        <v>18</v>
      </c>
      <c r="D8" s="4">
        <v>2550</v>
      </c>
      <c r="E8" s="6">
        <f t="shared" si="0"/>
        <v>141.66666666666666</v>
      </c>
      <c r="F8" s="4">
        <v>32</v>
      </c>
      <c r="G8" t="s">
        <v>472</v>
      </c>
      <c r="H8" t="s">
        <v>8</v>
      </c>
      <c r="I8" s="4" t="s">
        <v>170</v>
      </c>
      <c r="J8" s="4">
        <v>48</v>
      </c>
      <c r="K8" s="4" t="s">
        <v>334</v>
      </c>
      <c r="L8" t="s">
        <v>48</v>
      </c>
      <c r="M8" t="s">
        <v>49</v>
      </c>
      <c r="N8" s="4" t="s">
        <v>169</v>
      </c>
    </row>
    <row r="9" spans="1:14" x14ac:dyDescent="0.3">
      <c r="A9" s="4" t="s">
        <v>19</v>
      </c>
      <c r="B9" s="5">
        <v>11.95</v>
      </c>
      <c r="C9" s="4">
        <v>15</v>
      </c>
      <c r="D9" s="4">
        <v>1850</v>
      </c>
      <c r="E9" s="6">
        <f t="shared" si="0"/>
        <v>123.33333333333333</v>
      </c>
      <c r="F9" s="4">
        <v>30</v>
      </c>
      <c r="G9" t="s">
        <v>472</v>
      </c>
      <c r="H9" t="s">
        <v>15</v>
      </c>
      <c r="I9" s="4" t="s">
        <v>170</v>
      </c>
      <c r="J9" s="4">
        <v>48</v>
      </c>
      <c r="K9" s="4" t="s">
        <v>334</v>
      </c>
      <c r="L9" t="s">
        <v>50</v>
      </c>
      <c r="M9" t="s">
        <v>51</v>
      </c>
      <c r="N9" s="4" t="s">
        <v>169</v>
      </c>
    </row>
    <row r="10" spans="1:14" x14ac:dyDescent="0.3">
      <c r="A10" s="4" t="s">
        <v>13</v>
      </c>
      <c r="B10" s="5">
        <v>13.194999999999999</v>
      </c>
      <c r="C10" s="4">
        <v>15.5</v>
      </c>
      <c r="D10" s="4">
        <v>2100</v>
      </c>
      <c r="E10" s="6">
        <f t="shared" si="0"/>
        <v>135.48387096774192</v>
      </c>
      <c r="F10" s="4">
        <v>30</v>
      </c>
      <c r="G10" t="s">
        <v>472</v>
      </c>
      <c r="H10" t="s">
        <v>8</v>
      </c>
      <c r="I10" s="4" t="s">
        <v>170</v>
      </c>
      <c r="J10" s="4">
        <v>48</v>
      </c>
      <c r="K10" s="4" t="s">
        <v>334</v>
      </c>
      <c r="L10" t="s">
        <v>52</v>
      </c>
      <c r="M10" t="s">
        <v>53</v>
      </c>
      <c r="N10" s="4" t="s">
        <v>169</v>
      </c>
    </row>
    <row r="11" spans="1:14" x14ac:dyDescent="0.3">
      <c r="A11" s="4" t="s">
        <v>23</v>
      </c>
      <c r="B11" s="5">
        <v>14.997999999999999</v>
      </c>
      <c r="C11" s="4">
        <v>18</v>
      </c>
      <c r="D11" s="4">
        <v>2550</v>
      </c>
      <c r="E11" s="6">
        <f t="shared" si="0"/>
        <v>141.66666666666666</v>
      </c>
      <c r="F11" s="4">
        <v>32</v>
      </c>
      <c r="G11" t="s">
        <v>472</v>
      </c>
      <c r="H11" t="s">
        <v>8</v>
      </c>
      <c r="I11" s="4" t="s">
        <v>170</v>
      </c>
      <c r="J11" s="4">
        <v>48</v>
      </c>
      <c r="K11" s="4" t="s">
        <v>334</v>
      </c>
      <c r="L11" t="s">
        <v>58</v>
      </c>
      <c r="M11" t="s">
        <v>59</v>
      </c>
      <c r="N11" s="4" t="s">
        <v>169</v>
      </c>
    </row>
    <row r="12" spans="1:14" x14ac:dyDescent="0.3">
      <c r="A12" s="4" t="s">
        <v>19</v>
      </c>
      <c r="B12" s="5">
        <v>12.95</v>
      </c>
      <c r="C12" s="4">
        <v>22</v>
      </c>
      <c r="D12" s="4">
        <v>2200</v>
      </c>
      <c r="E12" s="6">
        <f t="shared" si="0"/>
        <v>100</v>
      </c>
      <c r="F12" s="4">
        <v>32</v>
      </c>
      <c r="G12" t="s">
        <v>472</v>
      </c>
      <c r="H12" t="s">
        <v>15</v>
      </c>
      <c r="I12" s="4" t="s">
        <v>170</v>
      </c>
      <c r="J12" s="4">
        <v>48</v>
      </c>
      <c r="K12" s="4" t="s">
        <v>334</v>
      </c>
      <c r="L12" t="s">
        <v>60</v>
      </c>
      <c r="M12" t="s">
        <v>61</v>
      </c>
      <c r="N12" s="4" t="s">
        <v>169</v>
      </c>
    </row>
    <row r="13" spans="1:14" hidden="1" x14ac:dyDescent="0.3">
      <c r="A13" s="4" t="s">
        <v>23</v>
      </c>
      <c r="B13" s="5">
        <v>14.997999999999999</v>
      </c>
      <c r="C13" s="4">
        <v>15</v>
      </c>
      <c r="D13" s="4">
        <v>2350</v>
      </c>
      <c r="E13" s="6">
        <f t="shared" si="0"/>
        <v>156.66666666666666</v>
      </c>
      <c r="F13" s="4">
        <v>25</v>
      </c>
      <c r="G13" t="s">
        <v>472</v>
      </c>
      <c r="H13" t="s">
        <v>8</v>
      </c>
      <c r="I13" s="4" t="s">
        <v>170</v>
      </c>
      <c r="J13" s="4">
        <v>48</v>
      </c>
      <c r="K13" s="4" t="s">
        <v>334</v>
      </c>
      <c r="L13" t="s">
        <v>62</v>
      </c>
      <c r="M13" t="s">
        <v>63</v>
      </c>
      <c r="N13" s="4" t="s">
        <v>170</v>
      </c>
    </row>
    <row r="14" spans="1:14" x14ac:dyDescent="0.3">
      <c r="A14" s="4" t="s">
        <v>23</v>
      </c>
      <c r="B14" s="5">
        <v>13.147499999999999</v>
      </c>
      <c r="C14" s="4">
        <v>18</v>
      </c>
      <c r="D14" s="4">
        <v>2400</v>
      </c>
      <c r="E14" s="6">
        <f t="shared" si="0"/>
        <v>133.33333333333334</v>
      </c>
      <c r="F14" s="4">
        <v>32</v>
      </c>
      <c r="G14" t="s">
        <v>472</v>
      </c>
      <c r="H14" t="s">
        <v>15</v>
      </c>
      <c r="I14" s="4" t="s">
        <v>170</v>
      </c>
      <c r="J14" s="4">
        <v>48</v>
      </c>
      <c r="K14" s="4" t="s">
        <v>334</v>
      </c>
      <c r="L14" t="s">
        <v>64</v>
      </c>
      <c r="M14" t="s">
        <v>65</v>
      </c>
      <c r="N14" s="4" t="s">
        <v>169</v>
      </c>
    </row>
    <row r="15" spans="1:14" hidden="1" x14ac:dyDescent="0.3">
      <c r="A15" s="4" t="s">
        <v>23</v>
      </c>
      <c r="B15" s="5">
        <v>14.997999999999999</v>
      </c>
      <c r="C15" s="4">
        <v>12</v>
      </c>
      <c r="D15" s="4">
        <v>1800</v>
      </c>
      <c r="E15" s="6">
        <f t="shared" si="0"/>
        <v>150</v>
      </c>
      <c r="F15" s="4">
        <v>25</v>
      </c>
      <c r="G15" t="s">
        <v>472</v>
      </c>
      <c r="H15" t="s">
        <v>8</v>
      </c>
      <c r="I15" s="4" t="s">
        <v>170</v>
      </c>
      <c r="J15" s="4">
        <v>48</v>
      </c>
      <c r="K15" s="4" t="s">
        <v>334</v>
      </c>
      <c r="L15" t="s">
        <v>66</v>
      </c>
      <c r="M15" t="s">
        <v>67</v>
      </c>
      <c r="N15" s="4" t="s">
        <v>170</v>
      </c>
    </row>
    <row r="16" spans="1:14" x14ac:dyDescent="0.3">
      <c r="A16" s="4" t="s">
        <v>13</v>
      </c>
      <c r="B16" s="5">
        <v>11.495000000000001</v>
      </c>
      <c r="C16" s="4">
        <v>12</v>
      </c>
      <c r="D16" s="4">
        <v>1650</v>
      </c>
      <c r="E16" s="6">
        <f t="shared" si="0"/>
        <v>137.5</v>
      </c>
      <c r="F16" s="4">
        <v>25</v>
      </c>
      <c r="G16" t="s">
        <v>472</v>
      </c>
      <c r="H16" t="s">
        <v>15</v>
      </c>
      <c r="I16" s="4" t="s">
        <v>170</v>
      </c>
      <c r="J16" s="4">
        <v>48</v>
      </c>
      <c r="K16" s="4" t="s">
        <v>334</v>
      </c>
      <c r="L16" t="s">
        <v>68</v>
      </c>
      <c r="M16" t="s">
        <v>69</v>
      </c>
      <c r="N16" s="4" t="s">
        <v>169</v>
      </c>
    </row>
    <row r="17" spans="1:16" x14ac:dyDescent="0.3">
      <c r="A17" s="4" t="s">
        <v>23</v>
      </c>
      <c r="B17" s="5">
        <v>13.147499999999999</v>
      </c>
      <c r="C17" s="4">
        <v>18</v>
      </c>
      <c r="D17" s="4">
        <v>2600</v>
      </c>
      <c r="E17" s="6">
        <f t="shared" si="0"/>
        <v>144.44444444444446</v>
      </c>
      <c r="F17" s="4">
        <v>32</v>
      </c>
      <c r="G17" t="s">
        <v>472</v>
      </c>
      <c r="H17" t="s">
        <v>15</v>
      </c>
      <c r="I17" s="4" t="s">
        <v>170</v>
      </c>
      <c r="J17" s="4">
        <v>48</v>
      </c>
      <c r="K17" s="4" t="s">
        <v>334</v>
      </c>
      <c r="L17" t="s">
        <v>72</v>
      </c>
      <c r="M17" t="s">
        <v>73</v>
      </c>
      <c r="N17" s="4" t="s">
        <v>169</v>
      </c>
    </row>
    <row r="18" spans="1:16" x14ac:dyDescent="0.3">
      <c r="A18" s="4" t="s">
        <v>19</v>
      </c>
      <c r="B18" s="5">
        <v>12.95</v>
      </c>
      <c r="C18" s="4">
        <v>17</v>
      </c>
      <c r="D18" s="4">
        <v>2200</v>
      </c>
      <c r="E18" s="6">
        <f t="shared" si="0"/>
        <v>129.41176470588235</v>
      </c>
      <c r="F18" s="4">
        <v>32</v>
      </c>
      <c r="G18" t="s">
        <v>472</v>
      </c>
      <c r="H18" t="s">
        <v>8</v>
      </c>
      <c r="I18" s="4" t="s">
        <v>170</v>
      </c>
      <c r="J18" s="4">
        <v>48</v>
      </c>
      <c r="K18" s="4" t="s">
        <v>334</v>
      </c>
      <c r="L18" t="s">
        <v>74</v>
      </c>
      <c r="M18" t="s">
        <v>75</v>
      </c>
      <c r="N18" s="4" t="s">
        <v>169</v>
      </c>
    </row>
    <row r="19" spans="1:16" x14ac:dyDescent="0.3">
      <c r="A19" s="4" t="s">
        <v>19</v>
      </c>
      <c r="B19" s="5">
        <v>12.95</v>
      </c>
      <c r="C19" s="4">
        <v>18</v>
      </c>
      <c r="D19" s="4">
        <v>2250</v>
      </c>
      <c r="E19" s="6">
        <f t="shared" si="0"/>
        <v>125</v>
      </c>
      <c r="F19" s="4">
        <v>32</v>
      </c>
      <c r="G19" t="s">
        <v>472</v>
      </c>
      <c r="H19" t="s">
        <v>15</v>
      </c>
      <c r="I19" s="4" t="s">
        <v>170</v>
      </c>
      <c r="J19" s="4">
        <v>48</v>
      </c>
      <c r="K19" s="4" t="s">
        <v>334</v>
      </c>
      <c r="L19" t="s">
        <v>76</v>
      </c>
      <c r="M19" t="s">
        <v>77</v>
      </c>
      <c r="N19" s="4" t="s">
        <v>169</v>
      </c>
    </row>
    <row r="20" spans="1:16" x14ac:dyDescent="0.3">
      <c r="A20" s="4" t="s">
        <v>82</v>
      </c>
      <c r="B20" s="5">
        <v>11.69</v>
      </c>
      <c r="C20" s="4">
        <v>12</v>
      </c>
      <c r="D20" s="4">
        <v>1650</v>
      </c>
      <c r="E20" s="6">
        <f t="shared" si="0"/>
        <v>137.5</v>
      </c>
      <c r="F20" s="4">
        <v>32</v>
      </c>
      <c r="G20" t="s">
        <v>472</v>
      </c>
      <c r="H20" t="s">
        <v>15</v>
      </c>
      <c r="I20" s="4" t="s">
        <v>170</v>
      </c>
      <c r="J20" s="4">
        <v>48</v>
      </c>
      <c r="K20" s="4" t="s">
        <v>334</v>
      </c>
      <c r="L20" t="s">
        <v>80</v>
      </c>
      <c r="M20" t="s">
        <v>81</v>
      </c>
      <c r="N20" s="4" t="s">
        <v>169</v>
      </c>
    </row>
    <row r="21" spans="1:16" hidden="1" x14ac:dyDescent="0.3">
      <c r="A21" s="4" t="s">
        <v>23</v>
      </c>
      <c r="B21" s="5">
        <v>14.997999999999999</v>
      </c>
      <c r="C21" s="4">
        <v>15</v>
      </c>
      <c r="D21" s="4">
        <v>2250</v>
      </c>
      <c r="E21" s="6">
        <f t="shared" si="0"/>
        <v>150</v>
      </c>
      <c r="F21" s="4">
        <v>30</v>
      </c>
      <c r="G21" t="s">
        <v>472</v>
      </c>
      <c r="H21" t="s">
        <v>8</v>
      </c>
      <c r="I21" s="4" t="s">
        <v>170</v>
      </c>
      <c r="J21" s="4">
        <v>48</v>
      </c>
      <c r="K21" s="4" t="s">
        <v>334</v>
      </c>
      <c r="L21" t="s">
        <v>83</v>
      </c>
      <c r="M21" t="s">
        <v>84</v>
      </c>
      <c r="N21" s="4" t="s">
        <v>170</v>
      </c>
    </row>
    <row r="22" spans="1:16" x14ac:dyDescent="0.3">
      <c r="A22" s="4" t="s">
        <v>19</v>
      </c>
      <c r="B22" s="5">
        <v>11.95</v>
      </c>
      <c r="C22" s="4">
        <v>15</v>
      </c>
      <c r="D22" s="4">
        <v>2000</v>
      </c>
      <c r="E22" s="6">
        <f t="shared" si="0"/>
        <v>133.33333333333334</v>
      </c>
      <c r="F22" s="4">
        <v>30</v>
      </c>
      <c r="G22" t="s">
        <v>472</v>
      </c>
      <c r="H22" t="s">
        <v>15</v>
      </c>
      <c r="I22" s="4" t="s">
        <v>170</v>
      </c>
      <c r="J22" s="4">
        <v>48</v>
      </c>
      <c r="K22" s="4" t="s">
        <v>334</v>
      </c>
      <c r="L22" t="s">
        <v>85</v>
      </c>
      <c r="M22" t="s">
        <v>86</v>
      </c>
      <c r="N22" s="4" t="s">
        <v>169</v>
      </c>
    </row>
    <row r="23" spans="1:16" x14ac:dyDescent="0.3">
      <c r="A23" s="4" t="s">
        <v>23</v>
      </c>
      <c r="B23" s="5">
        <v>13.147499999999999</v>
      </c>
      <c r="C23" s="4">
        <v>18</v>
      </c>
      <c r="D23" s="4">
        <v>2500</v>
      </c>
      <c r="E23" s="6">
        <f t="shared" si="0"/>
        <v>138.88888888888889</v>
      </c>
      <c r="F23" s="4">
        <v>32</v>
      </c>
      <c r="G23" t="s">
        <v>472</v>
      </c>
      <c r="H23" t="s">
        <v>15</v>
      </c>
      <c r="I23" s="4" t="s">
        <v>170</v>
      </c>
      <c r="J23" s="4">
        <v>48</v>
      </c>
      <c r="K23" s="4" t="s">
        <v>334</v>
      </c>
      <c r="L23" t="s">
        <v>89</v>
      </c>
      <c r="M23" t="s">
        <v>90</v>
      </c>
      <c r="N23" s="4" t="s">
        <v>169</v>
      </c>
    </row>
    <row r="24" spans="1:16" x14ac:dyDescent="0.3">
      <c r="A24" s="4" t="s">
        <v>23</v>
      </c>
      <c r="B24" s="5">
        <v>14.997999999999999</v>
      </c>
      <c r="C24" s="4">
        <v>18</v>
      </c>
      <c r="D24" s="4">
        <v>2450</v>
      </c>
      <c r="E24" s="6">
        <f t="shared" si="0"/>
        <v>136.11111111111111</v>
      </c>
      <c r="F24" s="4">
        <v>32</v>
      </c>
      <c r="G24" t="s">
        <v>472</v>
      </c>
      <c r="H24" t="s">
        <v>15</v>
      </c>
      <c r="I24" s="4" t="s">
        <v>170</v>
      </c>
      <c r="J24" s="4">
        <v>48</v>
      </c>
      <c r="K24" s="4" t="s">
        <v>334</v>
      </c>
      <c r="L24" t="s">
        <v>93</v>
      </c>
      <c r="M24" t="s">
        <v>94</v>
      </c>
      <c r="N24" s="4" t="s">
        <v>169</v>
      </c>
    </row>
    <row r="25" spans="1:16" x14ac:dyDescent="0.3">
      <c r="A25" s="4" t="s">
        <v>38</v>
      </c>
      <c r="B25" s="5">
        <v>16.95</v>
      </c>
      <c r="C25" s="4">
        <v>15</v>
      </c>
      <c r="D25" s="4">
        <v>1800</v>
      </c>
      <c r="E25" s="6">
        <f t="shared" si="0"/>
        <v>120</v>
      </c>
      <c r="F25" s="4">
        <v>32</v>
      </c>
      <c r="G25" t="s">
        <v>472</v>
      </c>
      <c r="H25" t="s">
        <v>15</v>
      </c>
      <c r="I25" s="4" t="s">
        <v>170</v>
      </c>
      <c r="J25" s="4">
        <v>48</v>
      </c>
      <c r="K25" s="4" t="s">
        <v>334</v>
      </c>
      <c r="L25" t="s">
        <v>97</v>
      </c>
      <c r="M25" t="s">
        <v>98</v>
      </c>
      <c r="N25" s="4" t="s">
        <v>169</v>
      </c>
    </row>
    <row r="26" spans="1:16" x14ac:dyDescent="0.3">
      <c r="A26" s="4" t="s">
        <v>13</v>
      </c>
      <c r="B26" s="5">
        <v>11.495000000000001</v>
      </c>
      <c r="C26" s="4">
        <v>12</v>
      </c>
      <c r="D26" s="4">
        <v>1650</v>
      </c>
      <c r="E26" s="6">
        <f t="shared" si="0"/>
        <v>137.5</v>
      </c>
      <c r="F26" s="4">
        <v>25</v>
      </c>
      <c r="G26" t="s">
        <v>472</v>
      </c>
      <c r="H26" t="s">
        <v>15</v>
      </c>
      <c r="I26" s="4" t="s">
        <v>170</v>
      </c>
      <c r="J26" s="4">
        <v>48</v>
      </c>
      <c r="K26" s="4" t="s">
        <v>334</v>
      </c>
      <c r="L26" t="s">
        <v>99</v>
      </c>
      <c r="M26" t="s">
        <v>100</v>
      </c>
      <c r="N26" s="4" t="s">
        <v>169</v>
      </c>
    </row>
    <row r="27" spans="1:16" x14ac:dyDescent="0.3">
      <c r="A27" s="4" t="s">
        <v>23</v>
      </c>
      <c r="B27" s="5">
        <v>14.997999999999999</v>
      </c>
      <c r="C27" s="4">
        <v>15</v>
      </c>
      <c r="D27" s="4">
        <v>2150</v>
      </c>
      <c r="E27" s="6">
        <f t="shared" si="0"/>
        <v>143.33333333333334</v>
      </c>
      <c r="F27" s="4">
        <v>25</v>
      </c>
      <c r="G27" t="s">
        <v>472</v>
      </c>
      <c r="H27" t="s">
        <v>8</v>
      </c>
      <c r="I27" s="4" t="s">
        <v>170</v>
      </c>
      <c r="J27" s="4">
        <v>48</v>
      </c>
      <c r="K27" s="4" t="s">
        <v>334</v>
      </c>
      <c r="L27" t="s">
        <v>101</v>
      </c>
      <c r="M27" t="s">
        <v>102</v>
      </c>
      <c r="N27" s="4" t="s">
        <v>169</v>
      </c>
    </row>
    <row r="28" spans="1:16" x14ac:dyDescent="0.3">
      <c r="A28" s="4" t="s">
        <v>82</v>
      </c>
      <c r="B28" s="5">
        <v>17.95</v>
      </c>
      <c r="C28" s="4">
        <v>14.5</v>
      </c>
      <c r="D28" s="4">
        <v>1700</v>
      </c>
      <c r="E28" s="6">
        <f t="shared" si="0"/>
        <v>117.24137931034483</v>
      </c>
      <c r="F28" s="4">
        <v>32</v>
      </c>
      <c r="G28" t="s">
        <v>472</v>
      </c>
      <c r="H28" t="s">
        <v>15</v>
      </c>
      <c r="I28" s="4" t="s">
        <v>170</v>
      </c>
      <c r="J28" s="4">
        <v>48</v>
      </c>
      <c r="K28" s="4" t="s">
        <v>334</v>
      </c>
      <c r="L28" t="s">
        <v>103</v>
      </c>
      <c r="M28" t="s">
        <v>104</v>
      </c>
      <c r="N28" s="4" t="s">
        <v>169</v>
      </c>
    </row>
    <row r="29" spans="1:16" x14ac:dyDescent="0.3">
      <c r="A29" s="4" t="s">
        <v>13</v>
      </c>
      <c r="B29" s="5">
        <v>11.495000000000001</v>
      </c>
      <c r="C29" s="4">
        <v>12</v>
      </c>
      <c r="D29" s="4">
        <v>1650</v>
      </c>
      <c r="E29" s="6">
        <f t="shared" si="0"/>
        <v>137.5</v>
      </c>
      <c r="F29" s="4">
        <v>30</v>
      </c>
      <c r="G29" t="s">
        <v>472</v>
      </c>
      <c r="H29" t="s">
        <v>15</v>
      </c>
      <c r="I29" s="4" t="s">
        <v>170</v>
      </c>
      <c r="J29" s="4">
        <v>48</v>
      </c>
      <c r="K29" s="4" t="s">
        <v>334</v>
      </c>
      <c r="L29" t="s">
        <v>113</v>
      </c>
      <c r="M29" t="s">
        <v>114</v>
      </c>
      <c r="N29" s="4" t="s">
        <v>169</v>
      </c>
    </row>
    <row r="30" spans="1:16" x14ac:dyDescent="0.3">
      <c r="A30" s="4" t="s">
        <v>82</v>
      </c>
      <c r="B30" s="5">
        <v>9.98</v>
      </c>
      <c r="C30" s="4">
        <v>12</v>
      </c>
      <c r="D30" s="4">
        <v>1600</v>
      </c>
      <c r="E30" s="6">
        <f t="shared" si="0"/>
        <v>133.33333333333334</v>
      </c>
      <c r="F30" s="4">
        <v>32</v>
      </c>
      <c r="G30" t="s">
        <v>472</v>
      </c>
      <c r="H30" t="s">
        <v>15</v>
      </c>
      <c r="I30" s="4" t="s">
        <v>170</v>
      </c>
      <c r="J30" s="4">
        <v>48</v>
      </c>
      <c r="K30" s="4" t="s">
        <v>334</v>
      </c>
      <c r="L30" t="s">
        <v>115</v>
      </c>
      <c r="M30" t="s">
        <v>116</v>
      </c>
      <c r="N30" s="4" t="s">
        <v>169</v>
      </c>
    </row>
    <row r="31" spans="1:16" hidden="1" x14ac:dyDescent="0.3">
      <c r="A31" s="4" t="s">
        <v>38</v>
      </c>
      <c r="B31" s="5">
        <v>12.485999999999999</v>
      </c>
      <c r="C31" s="4">
        <v>15</v>
      </c>
      <c r="D31" s="4">
        <v>2200</v>
      </c>
      <c r="E31" s="6">
        <f t="shared" si="0"/>
        <v>146.66666666666666</v>
      </c>
      <c r="F31" s="4">
        <v>32</v>
      </c>
      <c r="G31" t="s">
        <v>472</v>
      </c>
      <c r="H31" t="s">
        <v>15</v>
      </c>
      <c r="I31" s="4" t="s">
        <v>170</v>
      </c>
      <c r="J31" s="4">
        <v>48</v>
      </c>
      <c r="K31" s="4" t="s">
        <v>334</v>
      </c>
      <c r="L31" t="s">
        <v>117</v>
      </c>
      <c r="M31" t="s">
        <v>118</v>
      </c>
      <c r="N31" s="4" t="s">
        <v>170</v>
      </c>
    </row>
    <row r="32" spans="1:16" hidden="1" x14ac:dyDescent="0.3">
      <c r="A32" s="4" t="s">
        <v>23</v>
      </c>
      <c r="B32" s="5">
        <v>14.997999999999999</v>
      </c>
      <c r="C32" s="4">
        <v>12</v>
      </c>
      <c r="D32" s="4">
        <v>1800</v>
      </c>
      <c r="E32" s="6">
        <f t="shared" si="0"/>
        <v>150</v>
      </c>
      <c r="F32" s="4">
        <v>30</v>
      </c>
      <c r="G32" t="s">
        <v>472</v>
      </c>
      <c r="H32" t="s">
        <v>8</v>
      </c>
      <c r="I32" s="4" t="s">
        <v>170</v>
      </c>
      <c r="J32" s="4">
        <v>48</v>
      </c>
      <c r="K32" s="4" t="s">
        <v>334</v>
      </c>
      <c r="L32" t="s">
        <v>119</v>
      </c>
      <c r="M32" t="s">
        <v>120</v>
      </c>
      <c r="N32" s="4" t="s">
        <v>170</v>
      </c>
      <c r="P32">
        <f>2100/14</f>
        <v>150</v>
      </c>
    </row>
    <row r="33" spans="1:16" hidden="1" x14ac:dyDescent="0.3">
      <c r="A33" s="4" t="s">
        <v>38</v>
      </c>
      <c r="B33" s="5">
        <v>11.997999999999999</v>
      </c>
      <c r="C33" s="4">
        <v>15</v>
      </c>
      <c r="D33" s="4">
        <v>2200</v>
      </c>
      <c r="E33" s="6">
        <f t="shared" si="0"/>
        <v>146.66666666666666</v>
      </c>
      <c r="F33" s="4">
        <v>32</v>
      </c>
      <c r="G33" t="s">
        <v>472</v>
      </c>
      <c r="H33" t="s">
        <v>15</v>
      </c>
      <c r="I33" s="4" t="s">
        <v>170</v>
      </c>
      <c r="J33" s="4">
        <v>48</v>
      </c>
      <c r="K33" s="4" t="s">
        <v>334</v>
      </c>
      <c r="L33" t="s">
        <v>123</v>
      </c>
      <c r="M33" t="s">
        <v>124</v>
      </c>
      <c r="N33" s="4" t="s">
        <v>170</v>
      </c>
      <c r="P33">
        <f>2000/14</f>
        <v>142.85714285714286</v>
      </c>
    </row>
    <row r="34" spans="1:16" hidden="1" x14ac:dyDescent="0.3">
      <c r="A34" s="4" t="s">
        <v>23</v>
      </c>
      <c r="B34" s="5">
        <v>14.997999999999999</v>
      </c>
      <c r="C34" s="4">
        <v>18</v>
      </c>
      <c r="D34" s="4">
        <v>2650</v>
      </c>
      <c r="E34" s="6">
        <f t="shared" si="0"/>
        <v>147.22222222222223</v>
      </c>
      <c r="F34" s="4">
        <v>32</v>
      </c>
      <c r="G34" t="s">
        <v>472</v>
      </c>
      <c r="H34" t="s">
        <v>8</v>
      </c>
      <c r="I34" s="4" t="s">
        <v>170</v>
      </c>
      <c r="J34" s="4">
        <v>48</v>
      </c>
      <c r="K34" s="4" t="s">
        <v>334</v>
      </c>
      <c r="L34" t="s">
        <v>125</v>
      </c>
      <c r="M34" t="s">
        <v>126</v>
      </c>
      <c r="N34" s="4" t="s">
        <v>170</v>
      </c>
    </row>
    <row r="35" spans="1:16" x14ac:dyDescent="0.3">
      <c r="A35" s="4" t="s">
        <v>19</v>
      </c>
      <c r="B35" s="5">
        <v>11.95</v>
      </c>
      <c r="C35" s="4">
        <v>18</v>
      </c>
      <c r="D35" s="4">
        <v>1800</v>
      </c>
      <c r="E35" s="6">
        <f t="shared" si="0"/>
        <v>100</v>
      </c>
      <c r="F35" s="4">
        <v>25</v>
      </c>
      <c r="G35" t="s">
        <v>472</v>
      </c>
      <c r="H35" t="s">
        <v>8</v>
      </c>
      <c r="I35" s="4" t="s">
        <v>170</v>
      </c>
      <c r="J35" s="4">
        <v>48</v>
      </c>
      <c r="K35" s="4" t="s">
        <v>334</v>
      </c>
      <c r="L35" t="s">
        <v>127</v>
      </c>
      <c r="M35" t="s">
        <v>128</v>
      </c>
      <c r="N35" s="4" t="s">
        <v>169</v>
      </c>
    </row>
    <row r="36" spans="1:16" hidden="1" x14ac:dyDescent="0.3">
      <c r="A36" s="4" t="s">
        <v>19</v>
      </c>
      <c r="B36" s="5">
        <v>11.95</v>
      </c>
      <c r="C36" s="4">
        <v>12</v>
      </c>
      <c r="D36" s="4">
        <v>1800</v>
      </c>
      <c r="E36" s="6">
        <f t="shared" si="0"/>
        <v>150</v>
      </c>
      <c r="F36" s="4">
        <v>25</v>
      </c>
      <c r="G36" t="s">
        <v>472</v>
      </c>
      <c r="H36" t="s">
        <v>8</v>
      </c>
      <c r="I36" s="4" t="s">
        <v>170</v>
      </c>
      <c r="J36" s="4">
        <v>48</v>
      </c>
      <c r="K36" s="4" t="s">
        <v>334</v>
      </c>
      <c r="L36" t="s">
        <v>129</v>
      </c>
      <c r="M36" t="s">
        <v>130</v>
      </c>
      <c r="N36" s="4" t="s">
        <v>170</v>
      </c>
    </row>
    <row r="37" spans="1:16" hidden="1" x14ac:dyDescent="0.3">
      <c r="A37" s="4" t="s">
        <v>38</v>
      </c>
      <c r="B37" s="5">
        <v>14.985999999999999</v>
      </c>
      <c r="C37" s="4">
        <v>11.5</v>
      </c>
      <c r="D37" s="4">
        <v>1700</v>
      </c>
      <c r="E37" s="6">
        <f t="shared" si="0"/>
        <v>147.82608695652175</v>
      </c>
      <c r="F37" s="4">
        <v>32</v>
      </c>
      <c r="G37" t="s">
        <v>472</v>
      </c>
      <c r="H37" t="s">
        <v>15</v>
      </c>
      <c r="I37" s="4" t="s">
        <v>170</v>
      </c>
      <c r="J37" s="4">
        <v>47.78</v>
      </c>
      <c r="K37" s="4" t="s">
        <v>334</v>
      </c>
      <c r="L37" t="s">
        <v>131</v>
      </c>
      <c r="M37" t="s">
        <v>132</v>
      </c>
      <c r="N37" s="4" t="s">
        <v>170</v>
      </c>
    </row>
    <row r="38" spans="1:16" x14ac:dyDescent="0.3">
      <c r="A38" s="4" t="s">
        <v>19</v>
      </c>
      <c r="B38" s="5">
        <v>12.95</v>
      </c>
      <c r="C38" s="4">
        <v>17</v>
      </c>
      <c r="D38" s="4">
        <v>2200</v>
      </c>
      <c r="E38" s="6">
        <f t="shared" si="0"/>
        <v>129.41176470588235</v>
      </c>
      <c r="F38" s="4">
        <v>32</v>
      </c>
      <c r="G38" t="s">
        <v>472</v>
      </c>
      <c r="H38" t="s">
        <v>8</v>
      </c>
      <c r="I38" s="4" t="s">
        <v>170</v>
      </c>
      <c r="J38" s="4">
        <v>48</v>
      </c>
      <c r="K38" s="4" t="s">
        <v>334</v>
      </c>
      <c r="L38" t="s">
        <v>139</v>
      </c>
      <c r="M38" t="s">
        <v>140</v>
      </c>
      <c r="N38" s="4" t="s">
        <v>169</v>
      </c>
    </row>
    <row r="39" spans="1:16" x14ac:dyDescent="0.3">
      <c r="A39" s="4" t="s">
        <v>19</v>
      </c>
      <c r="B39" s="5">
        <v>12.95</v>
      </c>
      <c r="C39" s="4">
        <v>18</v>
      </c>
      <c r="D39" s="4">
        <v>2400</v>
      </c>
      <c r="E39" s="6">
        <f t="shared" si="0"/>
        <v>133.33333333333334</v>
      </c>
      <c r="F39" s="4">
        <v>32</v>
      </c>
      <c r="G39" t="s">
        <v>472</v>
      </c>
      <c r="H39" t="s">
        <v>15</v>
      </c>
      <c r="I39" s="4" t="s">
        <v>170</v>
      </c>
      <c r="J39" s="4">
        <v>48</v>
      </c>
      <c r="K39" s="4" t="s">
        <v>334</v>
      </c>
      <c r="L39" t="s">
        <v>141</v>
      </c>
      <c r="M39" t="s">
        <v>142</v>
      </c>
      <c r="N39" s="4" t="s">
        <v>169</v>
      </c>
    </row>
    <row r="40" spans="1:16" x14ac:dyDescent="0.3">
      <c r="A40" s="4" t="s">
        <v>13</v>
      </c>
      <c r="B40" s="5">
        <v>11.495000000000001</v>
      </c>
      <c r="C40" s="4">
        <v>12</v>
      </c>
      <c r="D40" s="4">
        <v>1650</v>
      </c>
      <c r="E40" s="6">
        <f t="shared" si="0"/>
        <v>137.5</v>
      </c>
      <c r="F40" s="4">
        <v>25</v>
      </c>
      <c r="G40" t="s">
        <v>472</v>
      </c>
      <c r="H40" t="s">
        <v>15</v>
      </c>
      <c r="I40" s="4" t="s">
        <v>170</v>
      </c>
      <c r="J40" s="4">
        <v>48</v>
      </c>
      <c r="K40" s="4" t="s">
        <v>334</v>
      </c>
      <c r="L40" t="s">
        <v>145</v>
      </c>
      <c r="M40" t="s">
        <v>146</v>
      </c>
      <c r="N40" s="4" t="s">
        <v>169</v>
      </c>
    </row>
    <row r="41" spans="1:16" hidden="1" x14ac:dyDescent="0.3">
      <c r="A41" s="4" t="s">
        <v>23</v>
      </c>
      <c r="B41" s="5">
        <v>14.997999999999999</v>
      </c>
      <c r="C41" s="4">
        <v>12</v>
      </c>
      <c r="D41" s="4">
        <v>1750</v>
      </c>
      <c r="E41" s="6">
        <f t="shared" si="0"/>
        <v>145.83333333333334</v>
      </c>
      <c r="F41" s="4">
        <v>25</v>
      </c>
      <c r="G41" t="s">
        <v>472</v>
      </c>
      <c r="H41" t="s">
        <v>8</v>
      </c>
      <c r="I41" s="4" t="s">
        <v>170</v>
      </c>
      <c r="J41" s="4">
        <v>48</v>
      </c>
      <c r="K41" s="4" t="s">
        <v>334</v>
      </c>
      <c r="L41" t="s">
        <v>147</v>
      </c>
      <c r="M41" t="s">
        <v>148</v>
      </c>
      <c r="N41" s="4" t="s">
        <v>170</v>
      </c>
    </row>
    <row r="42" spans="1:16" hidden="1" x14ac:dyDescent="0.3">
      <c r="A42" s="4" t="s">
        <v>38</v>
      </c>
      <c r="B42" s="5">
        <v>14.997999999999999</v>
      </c>
      <c r="C42" s="4">
        <v>11.5</v>
      </c>
      <c r="D42" s="4">
        <v>1800</v>
      </c>
      <c r="E42" s="6">
        <f t="shared" si="0"/>
        <v>156.52173913043478</v>
      </c>
      <c r="F42" s="4">
        <v>32</v>
      </c>
      <c r="G42" t="s">
        <v>472</v>
      </c>
      <c r="H42" t="s">
        <v>15</v>
      </c>
      <c r="I42" s="4" t="s">
        <v>170</v>
      </c>
      <c r="J42" s="4">
        <v>47.78</v>
      </c>
      <c r="K42" s="4" t="s">
        <v>334</v>
      </c>
      <c r="L42" t="s">
        <v>149</v>
      </c>
      <c r="M42" t="s">
        <v>150</v>
      </c>
      <c r="N42" s="4" t="s">
        <v>170</v>
      </c>
    </row>
    <row r="43" spans="1:16" hidden="1" x14ac:dyDescent="0.3">
      <c r="A43" s="4" t="s">
        <v>23</v>
      </c>
      <c r="B43" s="5">
        <v>14.997999999999999</v>
      </c>
      <c r="C43" s="4">
        <v>15</v>
      </c>
      <c r="D43" s="4">
        <v>2250</v>
      </c>
      <c r="E43" s="6">
        <f t="shared" si="0"/>
        <v>150</v>
      </c>
      <c r="F43" s="4">
        <v>32</v>
      </c>
      <c r="G43" t="s">
        <v>472</v>
      </c>
      <c r="H43" t="s">
        <v>8</v>
      </c>
      <c r="I43" s="4" t="s">
        <v>170</v>
      </c>
      <c r="J43" s="4">
        <v>48</v>
      </c>
      <c r="K43" s="4" t="s">
        <v>334</v>
      </c>
      <c r="L43" t="s">
        <v>151</v>
      </c>
      <c r="M43" t="s">
        <v>152</v>
      </c>
      <c r="N43" s="4" t="s">
        <v>170</v>
      </c>
    </row>
    <row r="44" spans="1:16" x14ac:dyDescent="0.3">
      <c r="A44" s="4" t="s">
        <v>19</v>
      </c>
      <c r="B44" s="5">
        <v>11.95</v>
      </c>
      <c r="C44" s="4">
        <v>18</v>
      </c>
      <c r="D44" s="4">
        <v>1800</v>
      </c>
      <c r="E44" s="6">
        <f t="shared" si="0"/>
        <v>100</v>
      </c>
      <c r="F44" s="4">
        <v>32</v>
      </c>
      <c r="G44" t="s">
        <v>472</v>
      </c>
      <c r="H44" t="s">
        <v>15</v>
      </c>
      <c r="I44" s="4" t="s">
        <v>170</v>
      </c>
      <c r="J44" s="4">
        <v>48</v>
      </c>
      <c r="K44" s="4" t="s">
        <v>334</v>
      </c>
      <c r="L44" t="s">
        <v>153</v>
      </c>
      <c r="M44" t="s">
        <v>154</v>
      </c>
      <c r="N44" s="4" t="s">
        <v>169</v>
      </c>
    </row>
    <row r="45" spans="1:16" hidden="1" x14ac:dyDescent="0.3">
      <c r="A45" s="4" t="s">
        <v>23</v>
      </c>
      <c r="B45" s="5">
        <v>14.997999999999999</v>
      </c>
      <c r="C45" s="4">
        <v>12</v>
      </c>
      <c r="D45" s="4">
        <v>1900</v>
      </c>
      <c r="E45" s="6">
        <f t="shared" si="0"/>
        <v>158.33333333333334</v>
      </c>
      <c r="F45" s="4">
        <v>32</v>
      </c>
      <c r="G45" t="s">
        <v>472</v>
      </c>
      <c r="H45" t="s">
        <v>8</v>
      </c>
      <c r="I45" s="4" t="s">
        <v>170</v>
      </c>
      <c r="J45" s="4">
        <v>48</v>
      </c>
      <c r="K45" s="4" t="s">
        <v>334</v>
      </c>
      <c r="L45" t="s">
        <v>157</v>
      </c>
      <c r="M45" t="s">
        <v>158</v>
      </c>
      <c r="N45" s="4" t="s">
        <v>170</v>
      </c>
    </row>
    <row r="46" spans="1:16" x14ac:dyDescent="0.3">
      <c r="A46" s="4" t="s">
        <v>13</v>
      </c>
      <c r="B46" s="5">
        <v>13.194999999999999</v>
      </c>
      <c r="C46" s="4">
        <v>15.5</v>
      </c>
      <c r="D46" s="4">
        <v>2200</v>
      </c>
      <c r="E46" s="6">
        <f t="shared" si="0"/>
        <v>141.93548387096774</v>
      </c>
      <c r="F46" s="4">
        <v>32</v>
      </c>
      <c r="G46" t="s">
        <v>472</v>
      </c>
      <c r="H46" t="s">
        <v>8</v>
      </c>
      <c r="I46" s="4" t="s">
        <v>170</v>
      </c>
      <c r="J46" s="4">
        <v>48</v>
      </c>
      <c r="K46" s="4" t="s">
        <v>334</v>
      </c>
      <c r="L46" t="s">
        <v>161</v>
      </c>
      <c r="M46" t="s">
        <v>162</v>
      </c>
      <c r="N46" s="4" t="s">
        <v>169</v>
      </c>
    </row>
    <row r="47" spans="1:16" hidden="1" x14ac:dyDescent="0.3">
      <c r="A47" s="4" t="s">
        <v>213</v>
      </c>
      <c r="B47" s="5">
        <v>7.5</v>
      </c>
      <c r="C47" s="4">
        <v>15</v>
      </c>
      <c r="D47" s="4">
        <v>2200</v>
      </c>
      <c r="E47" s="6">
        <f t="shared" ref="E47:E71" si="1">D47/C47</f>
        <v>146.66666666666666</v>
      </c>
      <c r="F47" s="4">
        <v>32</v>
      </c>
      <c r="G47" t="s">
        <v>472</v>
      </c>
      <c r="H47" t="s">
        <v>15</v>
      </c>
      <c r="I47" s="4" t="s">
        <v>215</v>
      </c>
      <c r="J47" s="4">
        <v>48</v>
      </c>
      <c r="K47" s="4" t="s">
        <v>334</v>
      </c>
      <c r="L47" t="s">
        <v>274</v>
      </c>
      <c r="M47" t="s">
        <v>212</v>
      </c>
      <c r="N47" s="4" t="s">
        <v>170</v>
      </c>
    </row>
    <row r="48" spans="1:16" x14ac:dyDescent="0.3">
      <c r="A48" s="4" t="s">
        <v>277</v>
      </c>
      <c r="B48" s="5">
        <v>9.3699999999999992</v>
      </c>
      <c r="C48" s="4">
        <v>20</v>
      </c>
      <c r="D48" s="4">
        <v>2400</v>
      </c>
      <c r="E48" s="6">
        <f t="shared" si="1"/>
        <v>120</v>
      </c>
      <c r="F48" s="4">
        <v>32</v>
      </c>
      <c r="G48" t="s">
        <v>472</v>
      </c>
      <c r="H48" t="s">
        <v>15</v>
      </c>
      <c r="I48" s="4" t="s">
        <v>170</v>
      </c>
      <c r="J48" s="4">
        <v>47.75</v>
      </c>
      <c r="K48" s="4" t="s">
        <v>334</v>
      </c>
      <c r="L48" t="s">
        <v>276</v>
      </c>
      <c r="M48" t="s">
        <v>217</v>
      </c>
      <c r="N48" s="4" t="s">
        <v>169</v>
      </c>
    </row>
    <row r="49" spans="1:14" hidden="1" x14ac:dyDescent="0.3">
      <c r="A49" s="4" t="s">
        <v>213</v>
      </c>
      <c r="B49" s="5">
        <v>7.5</v>
      </c>
      <c r="C49" s="4">
        <v>13</v>
      </c>
      <c r="D49" s="4">
        <v>1950</v>
      </c>
      <c r="E49" s="6">
        <f t="shared" si="1"/>
        <v>150</v>
      </c>
      <c r="F49" s="4">
        <v>32</v>
      </c>
      <c r="G49" t="s">
        <v>472</v>
      </c>
      <c r="H49" t="s">
        <v>15</v>
      </c>
      <c r="I49" s="4" t="s">
        <v>170</v>
      </c>
      <c r="J49" s="4">
        <v>48</v>
      </c>
      <c r="K49" s="4" t="s">
        <v>334</v>
      </c>
      <c r="L49" t="s">
        <v>279</v>
      </c>
      <c r="M49" t="s">
        <v>220</v>
      </c>
      <c r="N49" s="4" t="s">
        <v>170</v>
      </c>
    </row>
    <row r="50" spans="1:14" hidden="1" x14ac:dyDescent="0.3">
      <c r="A50" s="4" t="s">
        <v>223</v>
      </c>
      <c r="B50" s="5">
        <v>8.92</v>
      </c>
      <c r="C50" s="4">
        <v>12</v>
      </c>
      <c r="D50" s="4">
        <v>1750</v>
      </c>
      <c r="E50" s="6">
        <f t="shared" si="1"/>
        <v>145.83333333333334</v>
      </c>
      <c r="F50" s="4">
        <v>32</v>
      </c>
      <c r="G50" t="s">
        <v>472</v>
      </c>
      <c r="H50" t="s">
        <v>8</v>
      </c>
      <c r="I50" s="4" t="s">
        <v>170</v>
      </c>
      <c r="J50" s="4">
        <v>47.8</v>
      </c>
      <c r="K50" s="4" t="s">
        <v>334</v>
      </c>
      <c r="L50" t="s">
        <v>312</v>
      </c>
      <c r="M50" t="s">
        <v>222</v>
      </c>
      <c r="N50" s="4" t="s">
        <v>170</v>
      </c>
    </row>
    <row r="51" spans="1:14" hidden="1" x14ac:dyDescent="0.3">
      <c r="A51" s="4" t="s">
        <v>82</v>
      </c>
      <c r="B51" s="5">
        <v>9.3800000000000008</v>
      </c>
      <c r="C51" s="4">
        <v>13</v>
      </c>
      <c r="D51" s="4">
        <v>2050</v>
      </c>
      <c r="E51" s="6">
        <f t="shared" si="1"/>
        <v>157.69230769230768</v>
      </c>
      <c r="F51" s="4">
        <v>32</v>
      </c>
      <c r="G51" t="s">
        <v>472</v>
      </c>
      <c r="H51" t="s">
        <v>15</v>
      </c>
      <c r="I51" s="4" t="s">
        <v>170</v>
      </c>
      <c r="J51" s="4">
        <v>47.76</v>
      </c>
      <c r="K51" s="4" t="s">
        <v>334</v>
      </c>
      <c r="L51" t="s">
        <v>313</v>
      </c>
      <c r="M51" t="s">
        <v>224</v>
      </c>
      <c r="N51" s="4" t="s">
        <v>170</v>
      </c>
    </row>
    <row r="52" spans="1:14" x14ac:dyDescent="0.3">
      <c r="A52" s="4" t="s">
        <v>277</v>
      </c>
      <c r="B52" s="5">
        <v>7.53</v>
      </c>
      <c r="C52" s="4">
        <v>18</v>
      </c>
      <c r="D52" s="4">
        <v>2300</v>
      </c>
      <c r="E52" s="6">
        <f t="shared" si="1"/>
        <v>127.77777777777777</v>
      </c>
      <c r="F52" s="4">
        <v>32</v>
      </c>
      <c r="G52" t="s">
        <v>472</v>
      </c>
      <c r="H52" t="s">
        <v>15</v>
      </c>
      <c r="I52" s="4" t="s">
        <v>170</v>
      </c>
      <c r="J52" s="4">
        <v>47.77</v>
      </c>
      <c r="K52" s="4" t="s">
        <v>334</v>
      </c>
      <c r="L52" t="s">
        <v>314</v>
      </c>
      <c r="M52" t="s">
        <v>225</v>
      </c>
      <c r="N52" s="4" t="s">
        <v>169</v>
      </c>
    </row>
    <row r="53" spans="1:14" hidden="1" x14ac:dyDescent="0.3">
      <c r="A53" s="4" t="s">
        <v>213</v>
      </c>
      <c r="B53" s="5">
        <v>7.5</v>
      </c>
      <c r="C53" s="4">
        <v>15</v>
      </c>
      <c r="D53" s="4">
        <v>2200</v>
      </c>
      <c r="E53" s="6">
        <f t="shared" si="1"/>
        <v>146.66666666666666</v>
      </c>
      <c r="F53" s="4">
        <v>32</v>
      </c>
      <c r="G53" t="s">
        <v>472</v>
      </c>
      <c r="H53" t="s">
        <v>15</v>
      </c>
      <c r="I53" s="4" t="s">
        <v>215</v>
      </c>
      <c r="J53" s="4">
        <v>48</v>
      </c>
      <c r="K53" s="4" t="s">
        <v>334</v>
      </c>
      <c r="L53" t="s">
        <v>316</v>
      </c>
      <c r="M53" t="s">
        <v>228</v>
      </c>
      <c r="N53" s="4" t="s">
        <v>170</v>
      </c>
    </row>
    <row r="54" spans="1:14" x14ac:dyDescent="0.3">
      <c r="A54" s="4" t="s">
        <v>210</v>
      </c>
      <c r="B54" s="5">
        <v>7.5</v>
      </c>
      <c r="C54" s="4">
        <v>13</v>
      </c>
      <c r="D54" s="4">
        <v>1800</v>
      </c>
      <c r="E54" s="6">
        <f t="shared" si="1"/>
        <v>138.46153846153845</v>
      </c>
      <c r="F54" s="4">
        <v>32</v>
      </c>
      <c r="G54" t="s">
        <v>472</v>
      </c>
      <c r="H54" t="s">
        <v>15</v>
      </c>
      <c r="I54" s="4" t="s">
        <v>170</v>
      </c>
      <c r="J54" s="4">
        <v>48</v>
      </c>
      <c r="K54" s="4" t="s">
        <v>334</v>
      </c>
      <c r="L54" t="s">
        <v>318</v>
      </c>
      <c r="M54" t="s">
        <v>231</v>
      </c>
      <c r="N54" s="4" t="s">
        <v>169</v>
      </c>
    </row>
    <row r="55" spans="1:14" hidden="1" x14ac:dyDescent="0.3">
      <c r="A55" s="4" t="s">
        <v>213</v>
      </c>
      <c r="B55" s="5">
        <v>7.5</v>
      </c>
      <c r="C55" s="4">
        <v>15</v>
      </c>
      <c r="D55" s="4">
        <v>2200</v>
      </c>
      <c r="E55" s="6">
        <f t="shared" si="1"/>
        <v>146.66666666666666</v>
      </c>
      <c r="F55" s="4">
        <v>32</v>
      </c>
      <c r="G55" t="s">
        <v>472</v>
      </c>
      <c r="H55" t="s">
        <v>15</v>
      </c>
      <c r="I55" s="4" t="s">
        <v>215</v>
      </c>
      <c r="J55" s="4">
        <v>48</v>
      </c>
      <c r="K55" s="4" t="s">
        <v>334</v>
      </c>
      <c r="L55" t="s">
        <v>288</v>
      </c>
      <c r="M55" t="s">
        <v>233</v>
      </c>
      <c r="N55" s="4" t="s">
        <v>170</v>
      </c>
    </row>
    <row r="56" spans="1:14" hidden="1" x14ac:dyDescent="0.3">
      <c r="A56" s="4" t="s">
        <v>82</v>
      </c>
      <c r="B56" s="5">
        <v>8.58</v>
      </c>
      <c r="C56" s="4">
        <v>10.5</v>
      </c>
      <c r="D56" s="4">
        <v>1650</v>
      </c>
      <c r="E56" s="6">
        <f t="shared" si="1"/>
        <v>157.14285714285714</v>
      </c>
      <c r="F56" s="4">
        <v>32</v>
      </c>
      <c r="G56" t="s">
        <v>472</v>
      </c>
      <c r="H56" t="s">
        <v>8</v>
      </c>
      <c r="I56" s="4" t="s">
        <v>170</v>
      </c>
      <c r="J56" s="4">
        <v>47.76</v>
      </c>
      <c r="K56" s="4" t="s">
        <v>334</v>
      </c>
      <c r="L56" t="s">
        <v>319</v>
      </c>
      <c r="M56" t="s">
        <v>237</v>
      </c>
      <c r="N56" s="4" t="s">
        <v>170</v>
      </c>
    </row>
    <row r="57" spans="1:14" hidden="1" x14ac:dyDescent="0.3">
      <c r="A57" s="4" t="s">
        <v>82</v>
      </c>
      <c r="B57" s="5">
        <v>9.3800000000000008</v>
      </c>
      <c r="C57" s="4">
        <v>13</v>
      </c>
      <c r="D57" s="4">
        <v>2050</v>
      </c>
      <c r="E57" s="6">
        <f t="shared" si="1"/>
        <v>157.69230769230768</v>
      </c>
      <c r="F57" s="4">
        <v>32</v>
      </c>
      <c r="G57" t="s">
        <v>472</v>
      </c>
      <c r="H57" t="s">
        <v>8</v>
      </c>
      <c r="I57" s="4" t="s">
        <v>170</v>
      </c>
      <c r="J57" s="4">
        <v>47.76</v>
      </c>
      <c r="K57" s="4" t="s">
        <v>334</v>
      </c>
      <c r="L57" t="s">
        <v>320</v>
      </c>
      <c r="M57" t="s">
        <v>238</v>
      </c>
      <c r="N57" s="4" t="s">
        <v>170</v>
      </c>
    </row>
    <row r="58" spans="1:14" x14ac:dyDescent="0.3">
      <c r="A58" s="4" t="s">
        <v>277</v>
      </c>
      <c r="B58" s="5">
        <v>10.77</v>
      </c>
      <c r="C58" s="4">
        <v>18</v>
      </c>
      <c r="D58" s="4">
        <v>2300</v>
      </c>
      <c r="E58" s="6">
        <f t="shared" si="1"/>
        <v>127.77777777777777</v>
      </c>
      <c r="F58" s="4">
        <v>54</v>
      </c>
      <c r="G58" t="s">
        <v>472</v>
      </c>
      <c r="H58" t="s">
        <v>15</v>
      </c>
      <c r="I58" s="4" t="s">
        <v>170</v>
      </c>
      <c r="J58" s="4">
        <v>48.04</v>
      </c>
      <c r="K58" s="4" t="s">
        <v>334</v>
      </c>
      <c r="L58" t="s">
        <v>292</v>
      </c>
      <c r="M58" t="s">
        <v>240</v>
      </c>
      <c r="N58" s="4" t="s">
        <v>169</v>
      </c>
    </row>
    <row r="59" spans="1:14" x14ac:dyDescent="0.3">
      <c r="A59" s="4" t="s">
        <v>277</v>
      </c>
      <c r="B59" s="5">
        <v>10.77</v>
      </c>
      <c r="C59" s="4">
        <v>18</v>
      </c>
      <c r="D59" s="4">
        <v>2300</v>
      </c>
      <c r="E59" s="6">
        <f t="shared" si="1"/>
        <v>127.77777777777777</v>
      </c>
      <c r="F59" s="4">
        <v>54</v>
      </c>
      <c r="G59" t="s">
        <v>472</v>
      </c>
      <c r="H59" t="s">
        <v>15</v>
      </c>
      <c r="I59" s="4" t="s">
        <v>170</v>
      </c>
      <c r="J59" s="4">
        <v>48.04</v>
      </c>
      <c r="K59" s="4" t="s">
        <v>334</v>
      </c>
      <c r="L59" t="s">
        <v>294</v>
      </c>
      <c r="M59" t="s">
        <v>242</v>
      </c>
      <c r="N59" s="4" t="s">
        <v>169</v>
      </c>
    </row>
    <row r="60" spans="1:14" hidden="1" x14ac:dyDescent="0.3">
      <c r="A60" s="4" t="s">
        <v>223</v>
      </c>
      <c r="B60" s="5">
        <v>6.92</v>
      </c>
      <c r="C60" s="4">
        <v>12</v>
      </c>
      <c r="D60" s="4">
        <v>1800</v>
      </c>
      <c r="E60" s="6">
        <f t="shared" si="1"/>
        <v>150</v>
      </c>
      <c r="F60" s="4">
        <v>32</v>
      </c>
      <c r="G60" t="s">
        <v>472</v>
      </c>
      <c r="H60" t="s">
        <v>8</v>
      </c>
      <c r="I60" s="4" t="s">
        <v>170</v>
      </c>
      <c r="J60" s="4">
        <v>47.8</v>
      </c>
      <c r="K60" s="4" t="s">
        <v>334</v>
      </c>
      <c r="L60" t="s">
        <v>321</v>
      </c>
      <c r="M60" t="s">
        <v>243</v>
      </c>
      <c r="N60" s="4" t="s">
        <v>170</v>
      </c>
    </row>
    <row r="61" spans="1:14" hidden="1" x14ac:dyDescent="0.3">
      <c r="A61" s="4" t="s">
        <v>210</v>
      </c>
      <c r="B61" s="5">
        <v>7.35</v>
      </c>
      <c r="C61" s="4">
        <v>13</v>
      </c>
      <c r="D61" s="4">
        <v>2000</v>
      </c>
      <c r="E61" s="6">
        <f t="shared" si="1"/>
        <v>153.84615384615384</v>
      </c>
      <c r="F61" s="4">
        <v>32</v>
      </c>
      <c r="G61" t="s">
        <v>472</v>
      </c>
      <c r="H61" t="s">
        <v>15</v>
      </c>
      <c r="I61" s="4" t="s">
        <v>170</v>
      </c>
      <c r="J61" s="4">
        <v>48</v>
      </c>
      <c r="K61" s="4" t="s">
        <v>334</v>
      </c>
      <c r="L61" t="s">
        <v>322</v>
      </c>
      <c r="M61" t="s">
        <v>244</v>
      </c>
      <c r="N61" s="4" t="s">
        <v>170</v>
      </c>
    </row>
    <row r="62" spans="1:14" hidden="1" x14ac:dyDescent="0.3">
      <c r="A62" s="4" t="s">
        <v>210</v>
      </c>
      <c r="B62" s="5">
        <v>6.76</v>
      </c>
      <c r="C62" s="4">
        <v>15</v>
      </c>
      <c r="D62" s="4">
        <v>2200</v>
      </c>
      <c r="E62" s="6">
        <f t="shared" si="1"/>
        <v>146.66666666666666</v>
      </c>
      <c r="F62" s="4">
        <v>32</v>
      </c>
      <c r="G62" t="s">
        <v>472</v>
      </c>
      <c r="H62" t="s">
        <v>15</v>
      </c>
      <c r="I62" s="4" t="s">
        <v>170</v>
      </c>
      <c r="J62" s="4">
        <v>48</v>
      </c>
      <c r="K62" s="4" t="s">
        <v>334</v>
      </c>
      <c r="L62" t="s">
        <v>323</v>
      </c>
      <c r="M62" t="s">
        <v>245</v>
      </c>
      <c r="N62" s="4" t="s">
        <v>170</v>
      </c>
    </row>
    <row r="63" spans="1:14" x14ac:dyDescent="0.3">
      <c r="A63" s="4" t="s">
        <v>210</v>
      </c>
      <c r="B63" s="5">
        <v>7.36</v>
      </c>
      <c r="C63" s="4">
        <v>15</v>
      </c>
      <c r="D63" s="4">
        <v>2100</v>
      </c>
      <c r="E63" s="6">
        <f t="shared" si="1"/>
        <v>140</v>
      </c>
      <c r="F63" s="4">
        <v>32</v>
      </c>
      <c r="G63" t="s">
        <v>472</v>
      </c>
      <c r="H63" t="s">
        <v>15</v>
      </c>
      <c r="I63" s="4" t="s">
        <v>170</v>
      </c>
      <c r="J63" s="4">
        <v>48</v>
      </c>
      <c r="K63" s="4" t="s">
        <v>334</v>
      </c>
      <c r="L63" t="s">
        <v>324</v>
      </c>
      <c r="M63" t="s">
        <v>247</v>
      </c>
      <c r="N63" s="4" t="s">
        <v>169</v>
      </c>
    </row>
    <row r="64" spans="1:14" hidden="1" x14ac:dyDescent="0.3">
      <c r="A64" s="4" t="s">
        <v>82</v>
      </c>
      <c r="B64" s="5">
        <v>8.58</v>
      </c>
      <c r="C64" s="4">
        <v>10.5</v>
      </c>
      <c r="D64" s="4">
        <v>1650</v>
      </c>
      <c r="E64" s="6">
        <f t="shared" si="1"/>
        <v>157.14285714285714</v>
      </c>
      <c r="F64" s="4">
        <v>32</v>
      </c>
      <c r="G64" t="s">
        <v>472</v>
      </c>
      <c r="H64" t="s">
        <v>8</v>
      </c>
      <c r="I64" s="4" t="s">
        <v>170</v>
      </c>
      <c r="J64" s="4">
        <v>47.76</v>
      </c>
      <c r="K64" s="4" t="s">
        <v>334</v>
      </c>
      <c r="L64" t="s">
        <v>326</v>
      </c>
      <c r="M64" t="s">
        <v>250</v>
      </c>
      <c r="N64" s="4" t="s">
        <v>170</v>
      </c>
    </row>
    <row r="65" spans="1:14" x14ac:dyDescent="0.3">
      <c r="A65" s="4" t="s">
        <v>277</v>
      </c>
      <c r="B65" s="5">
        <v>7.53</v>
      </c>
      <c r="C65" s="4">
        <v>18</v>
      </c>
      <c r="D65" s="4">
        <v>2300</v>
      </c>
      <c r="E65" s="6">
        <f t="shared" si="1"/>
        <v>127.77777777777777</v>
      </c>
      <c r="F65" s="4">
        <v>32</v>
      </c>
      <c r="G65" t="s">
        <v>472</v>
      </c>
      <c r="H65" t="s">
        <v>15</v>
      </c>
      <c r="I65" s="4" t="s">
        <v>170</v>
      </c>
      <c r="J65" s="4">
        <v>48.04</v>
      </c>
      <c r="K65" s="4" t="s">
        <v>334</v>
      </c>
      <c r="L65" t="s">
        <v>327</v>
      </c>
      <c r="M65" t="s">
        <v>253</v>
      </c>
      <c r="N65" s="4" t="s">
        <v>169</v>
      </c>
    </row>
    <row r="66" spans="1:14" x14ac:dyDescent="0.3">
      <c r="A66" s="4" t="s">
        <v>210</v>
      </c>
      <c r="B66" s="5">
        <v>7.89</v>
      </c>
      <c r="C66" s="4">
        <v>15</v>
      </c>
      <c r="D66" s="4">
        <v>2000</v>
      </c>
      <c r="E66" s="6">
        <f t="shared" si="1"/>
        <v>133.33333333333334</v>
      </c>
      <c r="F66" s="4">
        <v>32</v>
      </c>
      <c r="G66" t="s">
        <v>472</v>
      </c>
      <c r="H66" t="s">
        <v>15</v>
      </c>
      <c r="I66" s="4" t="s">
        <v>170</v>
      </c>
      <c r="J66" s="4">
        <v>48</v>
      </c>
      <c r="K66" s="4" t="s">
        <v>334</v>
      </c>
      <c r="L66" t="s">
        <v>328</v>
      </c>
      <c r="M66" t="s">
        <v>255</v>
      </c>
      <c r="N66" s="4" t="s">
        <v>169</v>
      </c>
    </row>
    <row r="67" spans="1:14" hidden="1" x14ac:dyDescent="0.3">
      <c r="A67" s="4" t="s">
        <v>210</v>
      </c>
      <c r="B67" s="5">
        <v>7.54</v>
      </c>
      <c r="C67" s="4">
        <v>13</v>
      </c>
      <c r="D67" s="7">
        <v>1900</v>
      </c>
      <c r="E67" s="6">
        <f t="shared" si="1"/>
        <v>146.15384615384616</v>
      </c>
      <c r="F67" s="4">
        <v>32</v>
      </c>
      <c r="G67" t="s">
        <v>472</v>
      </c>
      <c r="H67" t="s">
        <v>15</v>
      </c>
      <c r="I67" s="4" t="s">
        <v>170</v>
      </c>
      <c r="J67" s="4">
        <v>48</v>
      </c>
      <c r="K67" s="4" t="s">
        <v>334</v>
      </c>
      <c r="L67" t="s">
        <v>329</v>
      </c>
      <c r="M67" t="s">
        <v>256</v>
      </c>
      <c r="N67" s="4" t="s">
        <v>170</v>
      </c>
    </row>
    <row r="68" spans="1:14" hidden="1" x14ac:dyDescent="0.3">
      <c r="A68" s="4" t="s">
        <v>223</v>
      </c>
      <c r="B68" s="5">
        <v>6.92</v>
      </c>
      <c r="C68" s="4">
        <v>12</v>
      </c>
      <c r="D68" s="4">
        <v>1850</v>
      </c>
      <c r="E68" s="6">
        <f t="shared" si="1"/>
        <v>154.16666666666666</v>
      </c>
      <c r="F68" s="4">
        <v>32</v>
      </c>
      <c r="G68" t="s">
        <v>472</v>
      </c>
      <c r="H68" t="s">
        <v>8</v>
      </c>
      <c r="I68" s="4" t="s">
        <v>170</v>
      </c>
      <c r="J68" s="4">
        <v>47.8</v>
      </c>
      <c r="K68" s="4" t="s">
        <v>334</v>
      </c>
      <c r="L68" t="s">
        <v>330</v>
      </c>
      <c r="M68" t="s">
        <v>257</v>
      </c>
      <c r="N68" s="4" t="s">
        <v>170</v>
      </c>
    </row>
    <row r="69" spans="1:14" x14ac:dyDescent="0.3">
      <c r="A69" s="4" t="s">
        <v>277</v>
      </c>
      <c r="B69" s="5">
        <v>9.3699999999999992</v>
      </c>
      <c r="C69" s="4">
        <v>20</v>
      </c>
      <c r="D69" s="7">
        <v>2400</v>
      </c>
      <c r="E69" s="6">
        <f t="shared" si="1"/>
        <v>120</v>
      </c>
      <c r="F69" s="4">
        <v>32</v>
      </c>
      <c r="G69" t="s">
        <v>472</v>
      </c>
      <c r="H69" t="s">
        <v>15</v>
      </c>
      <c r="I69" s="4" t="s">
        <v>170</v>
      </c>
      <c r="J69" s="4">
        <v>47.75</v>
      </c>
      <c r="K69" s="4" t="s">
        <v>334</v>
      </c>
      <c r="L69" t="s">
        <v>302</v>
      </c>
      <c r="M69" t="s">
        <v>259</v>
      </c>
      <c r="N69" s="4" t="s">
        <v>169</v>
      </c>
    </row>
    <row r="70" spans="1:14" hidden="1" x14ac:dyDescent="0.3">
      <c r="A70" s="4" t="s">
        <v>213</v>
      </c>
      <c r="B70" s="5">
        <v>7.5</v>
      </c>
      <c r="C70" s="4">
        <v>13</v>
      </c>
      <c r="D70" s="4">
        <v>1900</v>
      </c>
      <c r="E70" s="6">
        <f t="shared" si="1"/>
        <v>146.15384615384616</v>
      </c>
      <c r="F70" s="4">
        <v>25</v>
      </c>
      <c r="G70" t="s">
        <v>472</v>
      </c>
      <c r="H70" t="s">
        <v>15</v>
      </c>
      <c r="I70" s="4" t="s">
        <v>170</v>
      </c>
      <c r="J70" s="4">
        <v>48</v>
      </c>
      <c r="K70" s="4" t="s">
        <v>334</v>
      </c>
      <c r="L70" t="s">
        <v>305</v>
      </c>
      <c r="M70" t="s">
        <v>264</v>
      </c>
      <c r="N70" s="4" t="s">
        <v>170</v>
      </c>
    </row>
    <row r="71" spans="1:14" hidden="1" x14ac:dyDescent="0.3">
      <c r="A71" s="4" t="s">
        <v>230</v>
      </c>
      <c r="B71" s="5">
        <v>7.81</v>
      </c>
      <c r="C71" s="4">
        <v>11</v>
      </c>
      <c r="D71" s="7">
        <v>1800</v>
      </c>
      <c r="E71" s="6">
        <f t="shared" si="1"/>
        <v>163.63636363636363</v>
      </c>
      <c r="F71" s="4">
        <v>32</v>
      </c>
      <c r="G71" t="s">
        <v>472</v>
      </c>
      <c r="H71" t="s">
        <v>8</v>
      </c>
      <c r="I71" s="4" t="s">
        <v>170</v>
      </c>
      <c r="J71" s="4">
        <v>47.72</v>
      </c>
      <c r="K71" s="4" t="s">
        <v>334</v>
      </c>
      <c r="L71" t="s">
        <v>331</v>
      </c>
      <c r="M71" t="s">
        <v>268</v>
      </c>
      <c r="N71" s="4" t="s">
        <v>170</v>
      </c>
    </row>
    <row r="72" spans="1:14" hidden="1" x14ac:dyDescent="0.3">
      <c r="A72" s="4" t="s">
        <v>336</v>
      </c>
      <c r="B72" s="5">
        <v>7.98</v>
      </c>
      <c r="C72" s="4">
        <v>12</v>
      </c>
      <c r="D72" s="7">
        <v>1800</v>
      </c>
      <c r="E72" s="6">
        <f>D72/C72</f>
        <v>150</v>
      </c>
      <c r="F72" s="4">
        <v>32</v>
      </c>
      <c r="G72" t="s">
        <v>472</v>
      </c>
      <c r="H72" t="s">
        <v>15</v>
      </c>
      <c r="I72" s="4" t="s">
        <v>170</v>
      </c>
      <c r="J72" s="4">
        <v>47.1875</v>
      </c>
      <c r="K72" s="4" t="s">
        <v>334</v>
      </c>
      <c r="L72" t="s">
        <v>380</v>
      </c>
      <c r="M72" t="s">
        <v>335</v>
      </c>
      <c r="N72" s="4" t="s">
        <v>170</v>
      </c>
    </row>
    <row r="73" spans="1:14" hidden="1" x14ac:dyDescent="0.3">
      <c r="A73" s="4" t="s">
        <v>340</v>
      </c>
      <c r="B73" s="5">
        <v>12.1</v>
      </c>
      <c r="C73" s="4">
        <v>12</v>
      </c>
      <c r="D73" s="7">
        <v>1800</v>
      </c>
      <c r="E73" s="6">
        <f t="shared" ref="E73:E122" si="2">D73/C73</f>
        <v>150</v>
      </c>
      <c r="F73" s="4">
        <v>32</v>
      </c>
      <c r="G73" t="s">
        <v>472</v>
      </c>
      <c r="H73" t="s">
        <v>15</v>
      </c>
      <c r="I73" s="4" t="s">
        <v>170</v>
      </c>
      <c r="J73" s="4">
        <v>47.15</v>
      </c>
      <c r="K73" s="4" t="s">
        <v>334</v>
      </c>
      <c r="L73" t="s">
        <v>381</v>
      </c>
      <c r="M73" t="s">
        <v>339</v>
      </c>
      <c r="N73" s="4" t="s">
        <v>170</v>
      </c>
    </row>
    <row r="74" spans="1:14" hidden="1" x14ac:dyDescent="0.3">
      <c r="A74" s="4" t="s">
        <v>336</v>
      </c>
      <c r="B74" s="5">
        <v>9.65</v>
      </c>
      <c r="C74" s="4">
        <v>15</v>
      </c>
      <c r="D74" s="7">
        <v>2200</v>
      </c>
      <c r="E74" s="6">
        <f t="shared" si="2"/>
        <v>146.66666666666666</v>
      </c>
      <c r="F74" s="4">
        <v>32</v>
      </c>
      <c r="G74" t="s">
        <v>472</v>
      </c>
      <c r="H74" t="s">
        <v>15</v>
      </c>
      <c r="I74" s="4" t="s">
        <v>170</v>
      </c>
      <c r="J74" s="4">
        <v>47.1875</v>
      </c>
      <c r="K74" s="4" t="s">
        <v>334</v>
      </c>
      <c r="L74" t="s">
        <v>382</v>
      </c>
      <c r="M74" t="s">
        <v>342</v>
      </c>
      <c r="N74" s="4" t="s">
        <v>170</v>
      </c>
    </row>
    <row r="75" spans="1:14" x14ac:dyDescent="0.3">
      <c r="A75" s="4" t="s">
        <v>340</v>
      </c>
      <c r="B75" s="5">
        <v>9.4</v>
      </c>
      <c r="C75" s="4">
        <v>15</v>
      </c>
      <c r="D75" s="7">
        <v>2100</v>
      </c>
      <c r="E75" s="6">
        <f t="shared" si="2"/>
        <v>140</v>
      </c>
      <c r="F75" s="4">
        <v>32</v>
      </c>
      <c r="G75" t="s">
        <v>472</v>
      </c>
      <c r="H75" t="s">
        <v>15</v>
      </c>
      <c r="I75" s="4" t="s">
        <v>170</v>
      </c>
      <c r="J75" s="4">
        <v>47.15</v>
      </c>
      <c r="K75" s="4" t="s">
        <v>334</v>
      </c>
      <c r="L75" t="s">
        <v>383</v>
      </c>
      <c r="M75" t="s">
        <v>344</v>
      </c>
      <c r="N75" s="4" t="s">
        <v>169</v>
      </c>
    </row>
    <row r="76" spans="1:14" hidden="1" x14ac:dyDescent="0.3">
      <c r="A76" s="4" t="s">
        <v>336</v>
      </c>
      <c r="B76" s="5">
        <v>9.3000000000000007</v>
      </c>
      <c r="C76" s="4">
        <v>15</v>
      </c>
      <c r="D76" s="7">
        <v>2200</v>
      </c>
      <c r="E76" s="6">
        <f t="shared" si="2"/>
        <v>146.66666666666666</v>
      </c>
      <c r="F76" s="4">
        <v>32</v>
      </c>
      <c r="G76" t="s">
        <v>472</v>
      </c>
      <c r="H76" t="s">
        <v>15</v>
      </c>
      <c r="I76" s="4" t="s">
        <v>170</v>
      </c>
      <c r="J76" s="4">
        <v>47.1875</v>
      </c>
      <c r="K76" s="4" t="s">
        <v>334</v>
      </c>
      <c r="L76" t="s">
        <v>385</v>
      </c>
      <c r="M76" t="s">
        <v>348</v>
      </c>
      <c r="N76" s="4" t="s">
        <v>170</v>
      </c>
    </row>
    <row r="77" spans="1:14" hidden="1" x14ac:dyDescent="0.3">
      <c r="A77" s="4" t="s">
        <v>336</v>
      </c>
      <c r="B77" s="5">
        <v>7.98</v>
      </c>
      <c r="C77" s="4">
        <v>12</v>
      </c>
      <c r="D77" s="7">
        <v>1800</v>
      </c>
      <c r="E77" s="6">
        <f t="shared" si="2"/>
        <v>150</v>
      </c>
      <c r="F77" s="4">
        <v>32</v>
      </c>
      <c r="G77" t="s">
        <v>472</v>
      </c>
      <c r="H77" t="s">
        <v>15</v>
      </c>
      <c r="I77" s="4" t="s">
        <v>170</v>
      </c>
      <c r="J77" s="4">
        <v>47.1875</v>
      </c>
      <c r="K77" s="4" t="s">
        <v>334</v>
      </c>
      <c r="L77" t="s">
        <v>386</v>
      </c>
      <c r="M77" t="s">
        <v>349</v>
      </c>
      <c r="N77" s="4" t="s">
        <v>170</v>
      </c>
    </row>
    <row r="78" spans="1:14" x14ac:dyDescent="0.3">
      <c r="A78" s="4" t="s">
        <v>340</v>
      </c>
      <c r="B78" s="5">
        <v>13.5</v>
      </c>
      <c r="C78" s="4">
        <v>15</v>
      </c>
      <c r="D78" s="7">
        <v>1800</v>
      </c>
      <c r="E78" s="6">
        <f t="shared" si="2"/>
        <v>120</v>
      </c>
      <c r="F78" s="4">
        <v>32</v>
      </c>
      <c r="G78" t="s">
        <v>469</v>
      </c>
      <c r="H78" t="s">
        <v>15</v>
      </c>
      <c r="I78" s="4" t="s">
        <v>170</v>
      </c>
      <c r="J78" s="4">
        <v>47.15</v>
      </c>
      <c r="K78" s="4" t="s">
        <v>334</v>
      </c>
      <c r="L78" t="s">
        <v>387</v>
      </c>
      <c r="M78" t="s">
        <v>350</v>
      </c>
      <c r="N78" s="4" t="s">
        <v>169</v>
      </c>
    </row>
    <row r="79" spans="1:14" x14ac:dyDescent="0.3">
      <c r="A79" s="4" t="s">
        <v>340</v>
      </c>
      <c r="B79" s="5">
        <v>12.1</v>
      </c>
      <c r="C79" s="4">
        <v>12</v>
      </c>
      <c r="D79" s="7">
        <v>1700</v>
      </c>
      <c r="E79" s="6">
        <f t="shared" si="2"/>
        <v>141.66666666666666</v>
      </c>
      <c r="F79" s="4">
        <v>32</v>
      </c>
      <c r="G79" t="s">
        <v>472</v>
      </c>
      <c r="H79" t="s">
        <v>15</v>
      </c>
      <c r="I79" s="4" t="s">
        <v>170</v>
      </c>
      <c r="J79" s="4">
        <v>47.15</v>
      </c>
      <c r="K79" s="4" t="s">
        <v>334</v>
      </c>
      <c r="L79" t="s">
        <v>388</v>
      </c>
      <c r="M79" t="s">
        <v>352</v>
      </c>
      <c r="N79" s="4" t="s">
        <v>169</v>
      </c>
    </row>
    <row r="80" spans="1:14" hidden="1" x14ac:dyDescent="0.3">
      <c r="A80" s="4" t="s">
        <v>336</v>
      </c>
      <c r="B80" s="5">
        <v>8.99</v>
      </c>
      <c r="C80" s="4">
        <v>12</v>
      </c>
      <c r="D80" s="7">
        <v>1800</v>
      </c>
      <c r="E80" s="6">
        <f t="shared" si="2"/>
        <v>150</v>
      </c>
      <c r="F80" s="4">
        <v>32</v>
      </c>
      <c r="G80" t="s">
        <v>472</v>
      </c>
      <c r="H80" t="s">
        <v>15</v>
      </c>
      <c r="I80" s="4" t="s">
        <v>170</v>
      </c>
      <c r="J80" s="4">
        <v>47.1875</v>
      </c>
      <c r="K80" s="4" t="s">
        <v>334</v>
      </c>
      <c r="L80" t="s">
        <v>380</v>
      </c>
      <c r="M80" t="s">
        <v>353</v>
      </c>
      <c r="N80" s="4" t="s">
        <v>170</v>
      </c>
    </row>
    <row r="81" spans="1:14" hidden="1" x14ac:dyDescent="0.3">
      <c r="A81" s="4" t="s">
        <v>340</v>
      </c>
      <c r="B81" s="5">
        <v>9.4</v>
      </c>
      <c r="C81" s="4">
        <v>15</v>
      </c>
      <c r="D81" s="7">
        <v>2200</v>
      </c>
      <c r="E81" s="6">
        <f t="shared" si="2"/>
        <v>146.66666666666666</v>
      </c>
      <c r="F81" s="4">
        <v>32</v>
      </c>
      <c r="G81" t="s">
        <v>472</v>
      </c>
      <c r="H81" t="s">
        <v>15</v>
      </c>
      <c r="I81" s="4" t="s">
        <v>170</v>
      </c>
      <c r="J81" s="4">
        <v>47.15</v>
      </c>
      <c r="K81" s="4" t="s">
        <v>334</v>
      </c>
      <c r="L81" t="s">
        <v>389</v>
      </c>
      <c r="M81" t="s">
        <v>354</v>
      </c>
      <c r="N81" s="4" t="s">
        <v>170</v>
      </c>
    </row>
    <row r="82" spans="1:14" x14ac:dyDescent="0.3">
      <c r="A82" s="4" t="s">
        <v>340</v>
      </c>
      <c r="B82" s="5">
        <v>12.1</v>
      </c>
      <c r="C82" s="4">
        <v>12</v>
      </c>
      <c r="D82" s="7">
        <v>1700</v>
      </c>
      <c r="E82" s="6">
        <f t="shared" si="2"/>
        <v>141.66666666666666</v>
      </c>
      <c r="F82" s="4">
        <v>32</v>
      </c>
      <c r="G82" t="s">
        <v>472</v>
      </c>
      <c r="H82" t="s">
        <v>15</v>
      </c>
      <c r="I82" s="4" t="s">
        <v>170</v>
      </c>
      <c r="J82" s="4">
        <v>47.15</v>
      </c>
      <c r="K82" s="4" t="s">
        <v>334</v>
      </c>
      <c r="L82" t="s">
        <v>390</v>
      </c>
      <c r="M82" t="s">
        <v>355</v>
      </c>
      <c r="N82" s="4" t="s">
        <v>169</v>
      </c>
    </row>
    <row r="83" spans="1:14" x14ac:dyDescent="0.3">
      <c r="A83" s="4" t="s">
        <v>340</v>
      </c>
      <c r="B83" s="5">
        <v>13.5</v>
      </c>
      <c r="C83" s="4">
        <v>15</v>
      </c>
      <c r="D83" s="7">
        <v>1800</v>
      </c>
      <c r="E83" s="6">
        <f t="shared" si="2"/>
        <v>120</v>
      </c>
      <c r="F83" s="4">
        <v>32</v>
      </c>
      <c r="G83" t="s">
        <v>469</v>
      </c>
      <c r="H83" t="s">
        <v>15</v>
      </c>
      <c r="I83" s="4" t="s">
        <v>170</v>
      </c>
      <c r="J83" s="4">
        <v>47.15</v>
      </c>
      <c r="K83" s="4" t="s">
        <v>334</v>
      </c>
      <c r="L83" t="s">
        <v>391</v>
      </c>
      <c r="M83" t="s">
        <v>356</v>
      </c>
      <c r="N83" s="4" t="s">
        <v>169</v>
      </c>
    </row>
    <row r="84" spans="1:14" hidden="1" x14ac:dyDescent="0.3">
      <c r="A84" s="4" t="s">
        <v>336</v>
      </c>
      <c r="B84" s="5">
        <v>9.65</v>
      </c>
      <c r="C84" s="4">
        <v>15</v>
      </c>
      <c r="D84" s="7">
        <v>2200</v>
      </c>
      <c r="E84" s="6">
        <f t="shared" si="2"/>
        <v>146.66666666666666</v>
      </c>
      <c r="F84" s="4">
        <v>32</v>
      </c>
      <c r="G84" t="s">
        <v>472</v>
      </c>
      <c r="H84" t="s">
        <v>15</v>
      </c>
      <c r="I84" s="4" t="s">
        <v>170</v>
      </c>
      <c r="J84" s="4">
        <v>47.1875</v>
      </c>
      <c r="K84" s="4" t="s">
        <v>334</v>
      </c>
      <c r="L84" t="s">
        <v>392</v>
      </c>
      <c r="M84" t="s">
        <v>357</v>
      </c>
      <c r="N84" s="4" t="s">
        <v>170</v>
      </c>
    </row>
    <row r="85" spans="1:14" x14ac:dyDescent="0.3">
      <c r="A85" s="4" t="s">
        <v>340</v>
      </c>
      <c r="B85" s="5">
        <v>13.5</v>
      </c>
      <c r="C85" s="4">
        <v>15</v>
      </c>
      <c r="D85" s="7">
        <v>1800</v>
      </c>
      <c r="E85" s="6">
        <f t="shared" si="2"/>
        <v>120</v>
      </c>
      <c r="F85" s="4">
        <v>32</v>
      </c>
      <c r="G85" t="s">
        <v>469</v>
      </c>
      <c r="H85" t="s">
        <v>15</v>
      </c>
      <c r="I85" s="4" t="s">
        <v>170</v>
      </c>
      <c r="J85" s="4">
        <v>47.15</v>
      </c>
      <c r="K85" s="4" t="s">
        <v>334</v>
      </c>
      <c r="L85" t="s">
        <v>393</v>
      </c>
      <c r="M85" t="s">
        <v>358</v>
      </c>
      <c r="N85" s="4" t="s">
        <v>169</v>
      </c>
    </row>
    <row r="86" spans="1:14" x14ac:dyDescent="0.3">
      <c r="A86" s="4" t="s">
        <v>340</v>
      </c>
      <c r="B86" s="5">
        <v>13.5</v>
      </c>
      <c r="C86" s="4">
        <v>15</v>
      </c>
      <c r="D86" s="7">
        <v>1800</v>
      </c>
      <c r="E86" s="6">
        <f t="shared" si="2"/>
        <v>120</v>
      </c>
      <c r="F86" s="4">
        <v>32</v>
      </c>
      <c r="G86" t="s">
        <v>469</v>
      </c>
      <c r="H86" t="s">
        <v>15</v>
      </c>
      <c r="I86" s="4" t="s">
        <v>170</v>
      </c>
      <c r="J86" s="4">
        <v>47.15</v>
      </c>
      <c r="K86" s="4" t="s">
        <v>334</v>
      </c>
      <c r="L86" t="s">
        <v>393</v>
      </c>
      <c r="M86" t="s">
        <v>359</v>
      </c>
      <c r="N86" s="4" t="s">
        <v>169</v>
      </c>
    </row>
    <row r="87" spans="1:14" hidden="1" x14ac:dyDescent="0.3">
      <c r="A87" s="4" t="s">
        <v>340</v>
      </c>
      <c r="B87" s="5">
        <v>9.4</v>
      </c>
      <c r="C87" s="4">
        <v>15</v>
      </c>
      <c r="D87" s="7">
        <v>2200</v>
      </c>
      <c r="E87" s="6">
        <f t="shared" si="2"/>
        <v>146.66666666666666</v>
      </c>
      <c r="F87" s="4">
        <v>32</v>
      </c>
      <c r="G87" t="s">
        <v>472</v>
      </c>
      <c r="H87" t="s">
        <v>15</v>
      </c>
      <c r="I87" s="4" t="s">
        <v>170</v>
      </c>
      <c r="J87" s="4">
        <v>47.15</v>
      </c>
      <c r="K87" s="4" t="s">
        <v>334</v>
      </c>
      <c r="L87" t="s">
        <v>394</v>
      </c>
      <c r="M87" t="s">
        <v>360</v>
      </c>
      <c r="N87" s="4" t="s">
        <v>170</v>
      </c>
    </row>
    <row r="88" spans="1:14" x14ac:dyDescent="0.3">
      <c r="A88" s="4" t="s">
        <v>340</v>
      </c>
      <c r="B88" s="5">
        <v>13.5</v>
      </c>
      <c r="C88" s="4">
        <v>15</v>
      </c>
      <c r="D88" s="7">
        <v>1800</v>
      </c>
      <c r="E88" s="6">
        <f t="shared" si="2"/>
        <v>120</v>
      </c>
      <c r="F88" s="4">
        <v>32</v>
      </c>
      <c r="G88" t="s">
        <v>469</v>
      </c>
      <c r="H88" t="s">
        <v>15</v>
      </c>
      <c r="I88" s="4" t="s">
        <v>170</v>
      </c>
      <c r="J88" s="4">
        <v>47.15</v>
      </c>
      <c r="K88" s="4" t="s">
        <v>334</v>
      </c>
      <c r="L88" t="s">
        <v>387</v>
      </c>
      <c r="M88" t="s">
        <v>361</v>
      </c>
      <c r="N88" s="4" t="s">
        <v>169</v>
      </c>
    </row>
    <row r="89" spans="1:14" hidden="1" x14ac:dyDescent="0.3">
      <c r="A89" s="4" t="s">
        <v>336</v>
      </c>
      <c r="B89" s="5">
        <v>8.99</v>
      </c>
      <c r="C89" s="4">
        <v>12</v>
      </c>
      <c r="D89" s="7">
        <v>1800</v>
      </c>
      <c r="E89" s="6">
        <f t="shared" si="2"/>
        <v>150</v>
      </c>
      <c r="F89" s="4">
        <v>32</v>
      </c>
      <c r="G89" t="s">
        <v>472</v>
      </c>
      <c r="H89" t="s">
        <v>15</v>
      </c>
      <c r="I89" s="4" t="s">
        <v>170</v>
      </c>
      <c r="J89" s="4">
        <v>47.1875</v>
      </c>
      <c r="K89" s="4" t="s">
        <v>334</v>
      </c>
      <c r="L89" t="s">
        <v>386</v>
      </c>
      <c r="M89" t="s">
        <v>363</v>
      </c>
      <c r="N89" s="4" t="s">
        <v>170</v>
      </c>
    </row>
    <row r="90" spans="1:14" hidden="1" x14ac:dyDescent="0.3">
      <c r="A90" s="4" t="s">
        <v>336</v>
      </c>
      <c r="B90" s="5">
        <v>7.98</v>
      </c>
      <c r="C90" s="4">
        <v>12</v>
      </c>
      <c r="D90" s="7">
        <v>1800</v>
      </c>
      <c r="E90" s="6">
        <f t="shared" si="2"/>
        <v>150</v>
      </c>
      <c r="F90" s="4">
        <v>32</v>
      </c>
      <c r="G90" t="s">
        <v>472</v>
      </c>
      <c r="H90" t="s">
        <v>15</v>
      </c>
      <c r="I90" s="4" t="s">
        <v>170</v>
      </c>
      <c r="J90" s="4">
        <v>47.1875</v>
      </c>
      <c r="K90" s="4" t="s">
        <v>334</v>
      </c>
      <c r="L90" t="s">
        <v>396</v>
      </c>
      <c r="M90" t="s">
        <v>364</v>
      </c>
      <c r="N90" s="4" t="s">
        <v>170</v>
      </c>
    </row>
    <row r="91" spans="1:14" hidden="1" x14ac:dyDescent="0.3">
      <c r="A91" s="4" t="s">
        <v>336</v>
      </c>
      <c r="B91" s="5">
        <v>9.3000000000000007</v>
      </c>
      <c r="C91" s="4">
        <v>15</v>
      </c>
      <c r="D91" s="7">
        <v>2200</v>
      </c>
      <c r="E91" s="6">
        <f t="shared" si="2"/>
        <v>146.66666666666666</v>
      </c>
      <c r="F91" s="4">
        <v>32</v>
      </c>
      <c r="G91" t="s">
        <v>472</v>
      </c>
      <c r="H91" t="s">
        <v>15</v>
      </c>
      <c r="I91" s="4" t="s">
        <v>170</v>
      </c>
      <c r="J91" s="4">
        <v>47.1875</v>
      </c>
      <c r="K91" s="4" t="s">
        <v>334</v>
      </c>
      <c r="L91" t="s">
        <v>382</v>
      </c>
      <c r="M91" t="s">
        <v>366</v>
      </c>
      <c r="N91" s="4" t="s">
        <v>170</v>
      </c>
    </row>
    <row r="92" spans="1:14" hidden="1" x14ac:dyDescent="0.3">
      <c r="A92" s="4" t="s">
        <v>336</v>
      </c>
      <c r="B92" s="5">
        <v>7.98</v>
      </c>
      <c r="C92" s="4">
        <v>12</v>
      </c>
      <c r="D92" s="7">
        <v>1800</v>
      </c>
      <c r="E92" s="6">
        <f t="shared" si="2"/>
        <v>150</v>
      </c>
      <c r="F92" s="4">
        <v>32</v>
      </c>
      <c r="G92" t="s">
        <v>472</v>
      </c>
      <c r="H92" t="s">
        <v>15</v>
      </c>
      <c r="I92" s="4" t="s">
        <v>170</v>
      </c>
      <c r="J92" s="4">
        <v>47.1875</v>
      </c>
      <c r="K92" s="4" t="s">
        <v>334</v>
      </c>
      <c r="L92" t="s">
        <v>397</v>
      </c>
      <c r="M92" t="s">
        <v>367</v>
      </c>
      <c r="N92" s="4" t="s">
        <v>170</v>
      </c>
    </row>
    <row r="93" spans="1:14" hidden="1" x14ac:dyDescent="0.3">
      <c r="A93" s="4" t="s">
        <v>336</v>
      </c>
      <c r="B93" s="5">
        <v>9.65</v>
      </c>
      <c r="C93" s="4">
        <v>15</v>
      </c>
      <c r="D93" s="7">
        <v>2200</v>
      </c>
      <c r="E93" s="6">
        <f t="shared" si="2"/>
        <v>146.66666666666666</v>
      </c>
      <c r="F93" s="4">
        <v>32</v>
      </c>
      <c r="G93" t="s">
        <v>472</v>
      </c>
      <c r="H93" t="s">
        <v>15</v>
      </c>
      <c r="I93" s="4" t="s">
        <v>170</v>
      </c>
      <c r="J93" s="4">
        <v>47.1875</v>
      </c>
      <c r="K93" s="4" t="s">
        <v>334</v>
      </c>
      <c r="L93" t="s">
        <v>398</v>
      </c>
      <c r="M93" t="s">
        <v>368</v>
      </c>
      <c r="N93" s="4" t="s">
        <v>170</v>
      </c>
    </row>
    <row r="94" spans="1:14" hidden="1" x14ac:dyDescent="0.3">
      <c r="A94" s="4" t="s">
        <v>336</v>
      </c>
      <c r="B94" s="5">
        <v>8.99</v>
      </c>
      <c r="C94" s="4">
        <v>12</v>
      </c>
      <c r="D94" s="7">
        <v>1800</v>
      </c>
      <c r="E94" s="6">
        <f t="shared" si="2"/>
        <v>150</v>
      </c>
      <c r="F94" s="4">
        <v>32</v>
      </c>
      <c r="G94" t="s">
        <v>472</v>
      </c>
      <c r="H94" t="s">
        <v>15</v>
      </c>
      <c r="I94" s="4" t="s">
        <v>170</v>
      </c>
      <c r="J94" s="4">
        <v>47.1875</v>
      </c>
      <c r="K94" s="4" t="s">
        <v>334</v>
      </c>
      <c r="L94" t="s">
        <v>396</v>
      </c>
      <c r="M94" t="s">
        <v>369</v>
      </c>
      <c r="N94" s="4" t="s">
        <v>170</v>
      </c>
    </row>
    <row r="95" spans="1:14" hidden="1" x14ac:dyDescent="0.3">
      <c r="A95" s="4" t="s">
        <v>336</v>
      </c>
      <c r="B95" s="5">
        <v>9.3000000000000007</v>
      </c>
      <c r="C95" s="4">
        <v>15</v>
      </c>
      <c r="D95" s="7">
        <v>2200</v>
      </c>
      <c r="E95" s="6">
        <f t="shared" si="2"/>
        <v>146.66666666666666</v>
      </c>
      <c r="F95" s="4">
        <v>32</v>
      </c>
      <c r="G95" t="s">
        <v>472</v>
      </c>
      <c r="H95" t="s">
        <v>15</v>
      </c>
      <c r="I95" s="4" t="s">
        <v>170</v>
      </c>
      <c r="J95" s="4">
        <v>47.1875</v>
      </c>
      <c r="K95" s="4" t="s">
        <v>334</v>
      </c>
      <c r="L95" t="s">
        <v>398</v>
      </c>
      <c r="M95" t="s">
        <v>370</v>
      </c>
      <c r="N95" s="4" t="s">
        <v>170</v>
      </c>
    </row>
    <row r="96" spans="1:14" hidden="1" x14ac:dyDescent="0.3">
      <c r="A96" s="4" t="s">
        <v>336</v>
      </c>
      <c r="B96" s="5">
        <v>9.3000000000000007</v>
      </c>
      <c r="C96" s="4">
        <v>15</v>
      </c>
      <c r="D96" s="7">
        <v>2200</v>
      </c>
      <c r="E96" s="6">
        <f t="shared" si="2"/>
        <v>146.66666666666666</v>
      </c>
      <c r="F96" s="4">
        <v>32</v>
      </c>
      <c r="G96" t="s">
        <v>472</v>
      </c>
      <c r="H96" t="s">
        <v>15</v>
      </c>
      <c r="I96" s="4" t="s">
        <v>170</v>
      </c>
      <c r="J96" s="4">
        <v>47.1875</v>
      </c>
      <c r="K96" s="4" t="s">
        <v>334</v>
      </c>
      <c r="L96" t="s">
        <v>392</v>
      </c>
      <c r="M96" t="s">
        <v>371</v>
      </c>
      <c r="N96" s="4" t="s">
        <v>170</v>
      </c>
    </row>
    <row r="97" spans="1:14" hidden="1" x14ac:dyDescent="0.3">
      <c r="A97" s="4" t="s">
        <v>336</v>
      </c>
      <c r="B97" s="5">
        <v>8.99</v>
      </c>
      <c r="C97" s="4">
        <v>12</v>
      </c>
      <c r="D97" s="7">
        <v>1800</v>
      </c>
      <c r="E97" s="6">
        <f t="shared" si="2"/>
        <v>150</v>
      </c>
      <c r="F97" s="4">
        <v>32</v>
      </c>
      <c r="G97" t="s">
        <v>472</v>
      </c>
      <c r="H97" t="s">
        <v>15</v>
      </c>
      <c r="I97" s="4" t="s">
        <v>170</v>
      </c>
      <c r="J97" s="4">
        <v>47.1875</v>
      </c>
      <c r="K97" s="4" t="s">
        <v>334</v>
      </c>
      <c r="L97" t="s">
        <v>397</v>
      </c>
      <c r="M97" t="s">
        <v>372</v>
      </c>
      <c r="N97" s="4" t="s">
        <v>170</v>
      </c>
    </row>
    <row r="98" spans="1:14" hidden="1" x14ac:dyDescent="0.3">
      <c r="A98" s="4" t="s">
        <v>340</v>
      </c>
      <c r="B98" s="5">
        <v>9.4</v>
      </c>
      <c r="C98" s="4">
        <v>15</v>
      </c>
      <c r="D98" s="7">
        <v>2200</v>
      </c>
      <c r="E98" s="6">
        <f t="shared" si="2"/>
        <v>146.66666666666666</v>
      </c>
      <c r="F98" s="4">
        <v>32</v>
      </c>
      <c r="G98" t="s">
        <v>472</v>
      </c>
      <c r="H98" t="s">
        <v>15</v>
      </c>
      <c r="I98" s="4" t="s">
        <v>170</v>
      </c>
      <c r="J98" s="4">
        <v>47.15</v>
      </c>
      <c r="K98" s="4" t="s">
        <v>334</v>
      </c>
      <c r="L98" t="s">
        <v>399</v>
      </c>
      <c r="M98" t="s">
        <v>373</v>
      </c>
      <c r="N98" s="4" t="s">
        <v>170</v>
      </c>
    </row>
    <row r="99" spans="1:14" hidden="1" x14ac:dyDescent="0.3">
      <c r="A99" s="4" t="s">
        <v>340</v>
      </c>
      <c r="B99" s="5">
        <v>12.1</v>
      </c>
      <c r="C99" s="4">
        <v>12</v>
      </c>
      <c r="D99" s="7">
        <v>1800</v>
      </c>
      <c r="E99" s="6">
        <f t="shared" si="2"/>
        <v>150</v>
      </c>
      <c r="F99" s="4">
        <v>32</v>
      </c>
      <c r="G99" t="s">
        <v>472</v>
      </c>
      <c r="H99" t="s">
        <v>15</v>
      </c>
      <c r="I99" s="4" t="s">
        <v>170</v>
      </c>
      <c r="J99" s="4">
        <v>47.15</v>
      </c>
      <c r="K99" s="4" t="s">
        <v>334</v>
      </c>
      <c r="L99" t="s">
        <v>400</v>
      </c>
      <c r="M99" t="s">
        <v>375</v>
      </c>
      <c r="N99" s="4" t="s">
        <v>170</v>
      </c>
    </row>
    <row r="100" spans="1:14" x14ac:dyDescent="0.3">
      <c r="A100" s="4" t="s">
        <v>340</v>
      </c>
      <c r="B100" s="5">
        <v>13.5</v>
      </c>
      <c r="C100" s="4">
        <v>15</v>
      </c>
      <c r="D100" s="7">
        <v>1800</v>
      </c>
      <c r="E100" s="6">
        <f t="shared" si="2"/>
        <v>120</v>
      </c>
      <c r="F100" s="4">
        <v>32</v>
      </c>
      <c r="G100" t="s">
        <v>469</v>
      </c>
      <c r="H100" t="s">
        <v>15</v>
      </c>
      <c r="I100" s="4" t="s">
        <v>170</v>
      </c>
      <c r="J100" s="4">
        <v>47.15</v>
      </c>
      <c r="K100" s="4" t="s">
        <v>334</v>
      </c>
      <c r="L100" t="s">
        <v>391</v>
      </c>
      <c r="M100" t="s">
        <v>376</v>
      </c>
      <c r="N100" s="4" t="s">
        <v>169</v>
      </c>
    </row>
    <row r="101" spans="1:14" hidden="1" x14ac:dyDescent="0.3">
      <c r="A101" s="4" t="s">
        <v>336</v>
      </c>
      <c r="B101" s="5">
        <v>9.65</v>
      </c>
      <c r="C101" s="4">
        <v>15</v>
      </c>
      <c r="D101" s="7">
        <v>2200</v>
      </c>
      <c r="E101" s="6">
        <f t="shared" si="2"/>
        <v>146.66666666666666</v>
      </c>
      <c r="F101" s="4">
        <v>32</v>
      </c>
      <c r="G101" t="s">
        <v>472</v>
      </c>
      <c r="H101" t="s">
        <v>15</v>
      </c>
      <c r="I101" s="4" t="s">
        <v>170</v>
      </c>
      <c r="J101" s="4">
        <v>47.1875</v>
      </c>
      <c r="K101" s="4" t="s">
        <v>334</v>
      </c>
      <c r="L101" t="s">
        <v>385</v>
      </c>
      <c r="M101" t="s">
        <v>377</v>
      </c>
      <c r="N101" s="4" t="s">
        <v>170</v>
      </c>
    </row>
    <row r="102" spans="1:14" hidden="1" x14ac:dyDescent="0.3">
      <c r="A102" s="4" t="s">
        <v>213</v>
      </c>
      <c r="B102" s="5">
        <v>7.5</v>
      </c>
      <c r="C102" s="4">
        <v>15</v>
      </c>
      <c r="D102" s="4">
        <v>2200</v>
      </c>
      <c r="E102" s="6">
        <f t="shared" si="2"/>
        <v>146.66666666666666</v>
      </c>
      <c r="F102" s="4">
        <v>32</v>
      </c>
      <c r="G102" t="s">
        <v>472</v>
      </c>
      <c r="H102" t="s">
        <v>15</v>
      </c>
      <c r="I102" s="4" t="s">
        <v>215</v>
      </c>
      <c r="J102" s="4">
        <v>48</v>
      </c>
      <c r="K102" s="4" t="s">
        <v>334</v>
      </c>
      <c r="L102" t="s">
        <v>211</v>
      </c>
      <c r="M102" t="s">
        <v>212</v>
      </c>
      <c r="N102" s="4" t="s">
        <v>170</v>
      </c>
    </row>
    <row r="103" spans="1:14" x14ac:dyDescent="0.3">
      <c r="A103" s="4" t="s">
        <v>218</v>
      </c>
      <c r="B103" s="5">
        <v>9.3699999999999992</v>
      </c>
      <c r="C103" s="4">
        <v>20</v>
      </c>
      <c r="D103" s="4">
        <v>2400</v>
      </c>
      <c r="E103" s="6">
        <f t="shared" si="2"/>
        <v>120</v>
      </c>
      <c r="F103" s="4">
        <v>32</v>
      </c>
      <c r="G103" t="s">
        <v>472</v>
      </c>
      <c r="H103" t="s">
        <v>15</v>
      </c>
      <c r="I103" s="4" t="s">
        <v>170</v>
      </c>
      <c r="J103" s="4">
        <v>47.75</v>
      </c>
      <c r="K103" s="4" t="s">
        <v>334</v>
      </c>
      <c r="L103" t="s">
        <v>216</v>
      </c>
      <c r="M103" t="s">
        <v>217</v>
      </c>
      <c r="N103" s="4" t="s">
        <v>169</v>
      </c>
    </row>
    <row r="104" spans="1:14" hidden="1" x14ac:dyDescent="0.3">
      <c r="A104" s="4" t="s">
        <v>213</v>
      </c>
      <c r="B104" s="5">
        <v>7.5</v>
      </c>
      <c r="C104" s="4">
        <v>13</v>
      </c>
      <c r="D104" s="4">
        <v>1950</v>
      </c>
      <c r="E104" s="6">
        <f t="shared" si="2"/>
        <v>150</v>
      </c>
      <c r="F104" s="4">
        <v>32</v>
      </c>
      <c r="G104" t="s">
        <v>472</v>
      </c>
      <c r="H104" t="s">
        <v>15</v>
      </c>
      <c r="I104" s="4" t="s">
        <v>170</v>
      </c>
      <c r="J104" s="4">
        <v>48</v>
      </c>
      <c r="K104" s="4" t="s">
        <v>334</v>
      </c>
      <c r="L104" t="s">
        <v>219</v>
      </c>
      <c r="M104" t="s">
        <v>220</v>
      </c>
      <c r="N104" s="4" t="s">
        <v>170</v>
      </c>
    </row>
    <row r="105" spans="1:14" hidden="1" x14ac:dyDescent="0.3">
      <c r="A105" s="4" t="s">
        <v>223</v>
      </c>
      <c r="B105" s="5">
        <v>8.92</v>
      </c>
      <c r="C105" s="4">
        <v>12</v>
      </c>
      <c r="D105" s="4">
        <v>1750</v>
      </c>
      <c r="E105" s="6">
        <f t="shared" si="2"/>
        <v>145.83333333333334</v>
      </c>
      <c r="F105" s="4">
        <v>32</v>
      </c>
      <c r="G105" t="s">
        <v>472</v>
      </c>
      <c r="H105" t="s">
        <v>8</v>
      </c>
      <c r="I105" s="4" t="s">
        <v>170</v>
      </c>
      <c r="J105" s="4">
        <v>47.8</v>
      </c>
      <c r="K105" s="4" t="s">
        <v>334</v>
      </c>
      <c r="L105" t="s">
        <v>417</v>
      </c>
      <c r="M105" t="s">
        <v>222</v>
      </c>
      <c r="N105" s="4" t="s">
        <v>170</v>
      </c>
    </row>
    <row r="106" spans="1:14" hidden="1" x14ac:dyDescent="0.3">
      <c r="A106" s="4" t="s">
        <v>82</v>
      </c>
      <c r="B106" s="5">
        <v>9.3800000000000008</v>
      </c>
      <c r="C106" s="4">
        <v>13</v>
      </c>
      <c r="D106" s="4">
        <v>2050</v>
      </c>
      <c r="E106" s="6">
        <f t="shared" si="2"/>
        <v>157.69230769230768</v>
      </c>
      <c r="F106" s="4">
        <v>32</v>
      </c>
      <c r="G106" t="s">
        <v>472</v>
      </c>
      <c r="H106" t="s">
        <v>15</v>
      </c>
      <c r="I106" s="4" t="s">
        <v>170</v>
      </c>
      <c r="J106" s="4">
        <v>47.76</v>
      </c>
      <c r="K106" s="4" t="s">
        <v>334</v>
      </c>
      <c r="L106" t="s">
        <v>418</v>
      </c>
      <c r="M106" t="s">
        <v>224</v>
      </c>
      <c r="N106" s="4" t="s">
        <v>170</v>
      </c>
    </row>
    <row r="107" spans="1:14" x14ac:dyDescent="0.3">
      <c r="A107" s="4" t="s">
        <v>218</v>
      </c>
      <c r="B107" s="5">
        <v>7.53</v>
      </c>
      <c r="C107" s="4">
        <v>18</v>
      </c>
      <c r="D107" s="4">
        <v>2300</v>
      </c>
      <c r="E107" s="6">
        <f t="shared" si="2"/>
        <v>127.77777777777777</v>
      </c>
      <c r="F107" s="4">
        <v>32</v>
      </c>
      <c r="G107" t="s">
        <v>472</v>
      </c>
      <c r="H107" t="s">
        <v>15</v>
      </c>
      <c r="I107" s="4" t="s">
        <v>170</v>
      </c>
      <c r="J107" s="4">
        <v>47.77</v>
      </c>
      <c r="K107" s="4" t="s">
        <v>334</v>
      </c>
      <c r="L107" t="s">
        <v>419</v>
      </c>
      <c r="M107" t="s">
        <v>225</v>
      </c>
      <c r="N107" s="4" t="s">
        <v>169</v>
      </c>
    </row>
    <row r="108" spans="1:14" hidden="1" x14ac:dyDescent="0.3">
      <c r="A108" s="4" t="s">
        <v>213</v>
      </c>
      <c r="B108" s="5">
        <v>7.5</v>
      </c>
      <c r="C108" s="4">
        <v>15</v>
      </c>
      <c r="D108" s="4">
        <v>2200</v>
      </c>
      <c r="E108" s="6">
        <f t="shared" si="2"/>
        <v>146.66666666666666</v>
      </c>
      <c r="F108" s="4">
        <v>32</v>
      </c>
      <c r="G108" t="s">
        <v>472</v>
      </c>
      <c r="H108" t="s">
        <v>15</v>
      </c>
      <c r="I108" s="4" t="s">
        <v>215</v>
      </c>
      <c r="J108" s="4">
        <v>48</v>
      </c>
      <c r="K108" s="4" t="s">
        <v>334</v>
      </c>
      <c r="L108" t="s">
        <v>421</v>
      </c>
      <c r="M108" t="s">
        <v>228</v>
      </c>
      <c r="N108" s="4" t="s">
        <v>170</v>
      </c>
    </row>
    <row r="109" spans="1:14" x14ac:dyDescent="0.3">
      <c r="A109" s="4" t="s">
        <v>210</v>
      </c>
      <c r="B109" s="5">
        <v>7.5</v>
      </c>
      <c r="C109" s="4">
        <v>13</v>
      </c>
      <c r="D109" s="4">
        <v>1800</v>
      </c>
      <c r="E109" s="6">
        <f t="shared" si="2"/>
        <v>138.46153846153845</v>
      </c>
      <c r="F109" s="4">
        <v>32</v>
      </c>
      <c r="G109" t="s">
        <v>472</v>
      </c>
      <c r="H109" t="s">
        <v>15</v>
      </c>
      <c r="I109" s="4" t="s">
        <v>170</v>
      </c>
      <c r="J109" s="4">
        <v>48</v>
      </c>
      <c r="K109" s="4" t="s">
        <v>334</v>
      </c>
      <c r="L109" t="s">
        <v>422</v>
      </c>
      <c r="M109" t="s">
        <v>231</v>
      </c>
      <c r="N109" s="4" t="s">
        <v>169</v>
      </c>
    </row>
    <row r="110" spans="1:14" hidden="1" x14ac:dyDescent="0.3">
      <c r="A110" s="4" t="s">
        <v>213</v>
      </c>
      <c r="B110" s="5">
        <v>7.5</v>
      </c>
      <c r="C110" s="4">
        <v>15</v>
      </c>
      <c r="D110" s="4">
        <v>2200</v>
      </c>
      <c r="E110" s="6">
        <f t="shared" si="2"/>
        <v>146.66666666666666</v>
      </c>
      <c r="F110" s="4">
        <v>32</v>
      </c>
      <c r="G110" t="s">
        <v>472</v>
      </c>
      <c r="H110" t="s">
        <v>15</v>
      </c>
      <c r="I110" s="4" t="s">
        <v>215</v>
      </c>
      <c r="J110" s="4">
        <v>48</v>
      </c>
      <c r="K110" s="4" t="s">
        <v>334</v>
      </c>
      <c r="L110" t="s">
        <v>232</v>
      </c>
      <c r="M110" t="s">
        <v>233</v>
      </c>
      <c r="N110" s="4" t="s">
        <v>170</v>
      </c>
    </row>
    <row r="111" spans="1:14" hidden="1" x14ac:dyDescent="0.3">
      <c r="A111" s="4"/>
      <c r="B111" s="5"/>
      <c r="C111" s="4"/>
      <c r="D111" s="4"/>
      <c r="E111" s="6"/>
      <c r="F111" s="4"/>
      <c r="M111" t="s">
        <v>236</v>
      </c>
      <c r="N111" s="4"/>
    </row>
    <row r="112" spans="1:14" hidden="1" x14ac:dyDescent="0.3">
      <c r="A112" s="4" t="s">
        <v>82</v>
      </c>
      <c r="B112" s="5">
        <v>8.58</v>
      </c>
      <c r="C112" s="4">
        <v>10.5</v>
      </c>
      <c r="D112" s="4">
        <v>1650</v>
      </c>
      <c r="E112" s="6">
        <f t="shared" si="2"/>
        <v>157.14285714285714</v>
      </c>
      <c r="F112" s="4">
        <v>32</v>
      </c>
      <c r="G112" t="s">
        <v>472</v>
      </c>
      <c r="H112" t="s">
        <v>8</v>
      </c>
      <c r="I112" s="4" t="s">
        <v>170</v>
      </c>
      <c r="J112" s="4">
        <v>47.76</v>
      </c>
      <c r="K112" s="4" t="s">
        <v>334</v>
      </c>
      <c r="L112" t="s">
        <v>423</v>
      </c>
      <c r="M112" t="s">
        <v>237</v>
      </c>
      <c r="N112" s="4" t="s">
        <v>170</v>
      </c>
    </row>
    <row r="113" spans="1:14" hidden="1" x14ac:dyDescent="0.3">
      <c r="A113" s="4" t="s">
        <v>82</v>
      </c>
      <c r="B113" s="5">
        <v>9.3800000000000008</v>
      </c>
      <c r="C113" s="4">
        <v>13</v>
      </c>
      <c r="D113" s="4">
        <v>2300</v>
      </c>
      <c r="E113" s="6">
        <f t="shared" si="2"/>
        <v>176.92307692307693</v>
      </c>
      <c r="F113" s="4">
        <v>32</v>
      </c>
      <c r="G113" t="s">
        <v>472</v>
      </c>
      <c r="H113" t="s">
        <v>8</v>
      </c>
      <c r="I113" s="4" t="s">
        <v>170</v>
      </c>
      <c r="J113" s="4">
        <v>47.76</v>
      </c>
      <c r="K113" s="4" t="s">
        <v>334</v>
      </c>
      <c r="L113" t="s">
        <v>424</v>
      </c>
      <c r="M113" t="s">
        <v>238</v>
      </c>
      <c r="N113" s="4" t="s">
        <v>170</v>
      </c>
    </row>
    <row r="114" spans="1:14" x14ac:dyDescent="0.3">
      <c r="A114" s="4" t="s">
        <v>218</v>
      </c>
      <c r="B114" s="5">
        <v>10.77</v>
      </c>
      <c r="C114" s="4">
        <v>18</v>
      </c>
      <c r="D114" s="4">
        <v>2300</v>
      </c>
      <c r="E114" s="6">
        <f t="shared" si="2"/>
        <v>127.77777777777777</v>
      </c>
      <c r="F114" s="4">
        <v>54</v>
      </c>
      <c r="G114" t="s">
        <v>472</v>
      </c>
      <c r="H114" t="s">
        <v>15</v>
      </c>
      <c r="I114" s="4" t="s">
        <v>170</v>
      </c>
      <c r="J114" s="4">
        <v>48.04</v>
      </c>
      <c r="K114" s="4" t="s">
        <v>334</v>
      </c>
      <c r="L114" t="s">
        <v>239</v>
      </c>
      <c r="M114" t="s">
        <v>240</v>
      </c>
      <c r="N114" s="4" t="s">
        <v>169</v>
      </c>
    </row>
    <row r="115" spans="1:14" x14ac:dyDescent="0.3">
      <c r="A115" s="4" t="s">
        <v>218</v>
      </c>
      <c r="B115" s="5">
        <v>10.77</v>
      </c>
      <c r="C115" s="4">
        <v>18</v>
      </c>
      <c r="D115" s="4">
        <v>1800</v>
      </c>
      <c r="E115" s="6">
        <f t="shared" si="2"/>
        <v>100</v>
      </c>
      <c r="F115" s="4">
        <v>54</v>
      </c>
      <c r="G115" t="s">
        <v>472</v>
      </c>
      <c r="H115" t="s">
        <v>15</v>
      </c>
      <c r="I115" s="4" t="s">
        <v>170</v>
      </c>
      <c r="J115" s="4">
        <v>48.04</v>
      </c>
      <c r="K115" s="4" t="s">
        <v>334</v>
      </c>
      <c r="L115" t="s">
        <v>241</v>
      </c>
      <c r="M115" t="s">
        <v>242</v>
      </c>
      <c r="N115" s="4" t="s">
        <v>169</v>
      </c>
    </row>
    <row r="116" spans="1:14" hidden="1" x14ac:dyDescent="0.3">
      <c r="A116" s="4" t="s">
        <v>223</v>
      </c>
      <c r="B116" s="5">
        <v>6.92</v>
      </c>
      <c r="C116" s="4">
        <v>12</v>
      </c>
      <c r="D116" s="4">
        <v>2000</v>
      </c>
      <c r="E116" s="6">
        <f t="shared" si="2"/>
        <v>166.66666666666666</v>
      </c>
      <c r="F116" s="4">
        <v>32</v>
      </c>
      <c r="G116" t="s">
        <v>472</v>
      </c>
      <c r="H116" t="s">
        <v>8</v>
      </c>
      <c r="I116" s="4" t="s">
        <v>170</v>
      </c>
      <c r="J116" s="4">
        <v>47.8</v>
      </c>
      <c r="K116" s="4" t="s">
        <v>334</v>
      </c>
      <c r="L116" t="s">
        <v>425</v>
      </c>
      <c r="M116" t="s">
        <v>243</v>
      </c>
      <c r="N116" s="4" t="s">
        <v>170</v>
      </c>
    </row>
    <row r="117" spans="1:14" hidden="1" x14ac:dyDescent="0.3">
      <c r="A117" s="4" t="s">
        <v>210</v>
      </c>
      <c r="B117" s="5">
        <v>7.35</v>
      </c>
      <c r="C117" s="4">
        <v>13</v>
      </c>
      <c r="D117" s="4">
        <v>2200</v>
      </c>
      <c r="E117" s="6">
        <f t="shared" si="2"/>
        <v>169.23076923076923</v>
      </c>
      <c r="F117" s="4">
        <v>32</v>
      </c>
      <c r="G117" t="s">
        <v>472</v>
      </c>
      <c r="H117" t="s">
        <v>15</v>
      </c>
      <c r="I117" s="4" t="s">
        <v>170</v>
      </c>
      <c r="J117" s="4">
        <v>48</v>
      </c>
      <c r="K117" s="4" t="s">
        <v>334</v>
      </c>
      <c r="L117" t="s">
        <v>426</v>
      </c>
      <c r="M117" t="s">
        <v>244</v>
      </c>
      <c r="N117" s="4" t="s">
        <v>170</v>
      </c>
    </row>
    <row r="118" spans="1:14" hidden="1" x14ac:dyDescent="0.3">
      <c r="A118" s="4" t="s">
        <v>210</v>
      </c>
      <c r="B118" s="5">
        <v>6.76</v>
      </c>
      <c r="C118" s="4">
        <v>15</v>
      </c>
      <c r="D118" s="4">
        <v>2200</v>
      </c>
      <c r="E118" s="6">
        <f t="shared" si="2"/>
        <v>146.66666666666666</v>
      </c>
      <c r="F118" s="4">
        <v>32</v>
      </c>
      <c r="G118" t="s">
        <v>472</v>
      </c>
      <c r="H118" t="s">
        <v>15</v>
      </c>
      <c r="I118" s="4" t="s">
        <v>170</v>
      </c>
      <c r="J118" s="4">
        <v>48</v>
      </c>
      <c r="K118" s="4" t="s">
        <v>334</v>
      </c>
      <c r="L118" t="s">
        <v>427</v>
      </c>
      <c r="M118" t="s">
        <v>245</v>
      </c>
      <c r="N118" s="4" t="s">
        <v>170</v>
      </c>
    </row>
    <row r="119" spans="1:14" x14ac:dyDescent="0.3">
      <c r="A119" s="4" t="s">
        <v>210</v>
      </c>
      <c r="B119" s="5">
        <v>7.36</v>
      </c>
      <c r="C119" s="4">
        <v>15</v>
      </c>
      <c r="D119" s="4">
        <v>2100</v>
      </c>
      <c r="E119" s="6">
        <f t="shared" si="2"/>
        <v>140</v>
      </c>
      <c r="F119" s="4">
        <v>32</v>
      </c>
      <c r="G119" t="s">
        <v>472</v>
      </c>
      <c r="H119" t="s">
        <v>15</v>
      </c>
      <c r="I119" s="4" t="s">
        <v>170</v>
      </c>
      <c r="J119" s="4">
        <v>48</v>
      </c>
      <c r="K119" s="4" t="s">
        <v>334</v>
      </c>
      <c r="L119" t="s">
        <v>428</v>
      </c>
      <c r="M119" t="s">
        <v>247</v>
      </c>
      <c r="N119" s="4" t="s">
        <v>169</v>
      </c>
    </row>
    <row r="120" spans="1:14" hidden="1" x14ac:dyDescent="0.3">
      <c r="A120" s="4" t="s">
        <v>82</v>
      </c>
      <c r="B120" s="5">
        <v>8.58</v>
      </c>
      <c r="C120" s="4">
        <v>10.5</v>
      </c>
      <c r="D120" s="4">
        <v>1650</v>
      </c>
      <c r="E120" s="6">
        <f t="shared" si="2"/>
        <v>157.14285714285714</v>
      </c>
      <c r="F120" s="4">
        <v>32</v>
      </c>
      <c r="G120" t="s">
        <v>472</v>
      </c>
      <c r="H120" t="s">
        <v>8</v>
      </c>
      <c r="I120" s="4" t="s">
        <v>170</v>
      </c>
      <c r="J120" s="4">
        <v>47.76</v>
      </c>
      <c r="K120" s="4" t="s">
        <v>334</v>
      </c>
      <c r="L120" t="s">
        <v>430</v>
      </c>
      <c r="M120" t="s">
        <v>250</v>
      </c>
      <c r="N120" s="4" t="s">
        <v>170</v>
      </c>
    </row>
    <row r="121" spans="1:14" x14ac:dyDescent="0.3">
      <c r="A121" s="4" t="s">
        <v>218</v>
      </c>
      <c r="B121" s="5">
        <v>7.53</v>
      </c>
      <c r="C121" s="4">
        <v>18</v>
      </c>
      <c r="D121" s="4">
        <v>2300</v>
      </c>
      <c r="E121" s="6">
        <f t="shared" si="2"/>
        <v>127.77777777777777</v>
      </c>
      <c r="F121" s="4">
        <v>32</v>
      </c>
      <c r="G121" t="s">
        <v>472</v>
      </c>
      <c r="H121" t="s">
        <v>15</v>
      </c>
      <c r="I121" s="4" t="s">
        <v>170</v>
      </c>
      <c r="J121" s="4">
        <v>48.04</v>
      </c>
      <c r="K121" s="4" t="s">
        <v>334</v>
      </c>
      <c r="L121" t="s">
        <v>431</v>
      </c>
      <c r="M121" t="s">
        <v>253</v>
      </c>
      <c r="N121" s="4" t="s">
        <v>169</v>
      </c>
    </row>
    <row r="122" spans="1:14" x14ac:dyDescent="0.3">
      <c r="A122" s="4" t="s">
        <v>210</v>
      </c>
      <c r="B122" s="5">
        <v>7.89</v>
      </c>
      <c r="C122" s="4">
        <v>15</v>
      </c>
      <c r="D122" s="4">
        <v>200</v>
      </c>
      <c r="E122" s="6">
        <f t="shared" si="2"/>
        <v>13.333333333333334</v>
      </c>
      <c r="F122" s="4">
        <v>32</v>
      </c>
      <c r="G122" t="s">
        <v>472</v>
      </c>
      <c r="H122" t="s">
        <v>15</v>
      </c>
      <c r="I122" s="4" t="s">
        <v>170</v>
      </c>
      <c r="J122" s="4">
        <v>48</v>
      </c>
      <c r="K122" s="4" t="s">
        <v>334</v>
      </c>
      <c r="L122" t="s">
        <v>432</v>
      </c>
      <c r="M122" t="s">
        <v>255</v>
      </c>
      <c r="N122" s="4" t="s">
        <v>169</v>
      </c>
    </row>
    <row r="123" spans="1:14" hidden="1" x14ac:dyDescent="0.3">
      <c r="A123" s="4" t="s">
        <v>210</v>
      </c>
      <c r="B123" s="5">
        <v>7.54</v>
      </c>
      <c r="C123" s="4">
        <v>13</v>
      </c>
      <c r="D123" s="7">
        <v>1900</v>
      </c>
      <c r="E123" s="6">
        <f t="shared" ref="E123:E129" si="3">D123/C123</f>
        <v>146.15384615384616</v>
      </c>
      <c r="F123" s="4">
        <v>32</v>
      </c>
      <c r="G123" t="s">
        <v>472</v>
      </c>
      <c r="H123" t="s">
        <v>15</v>
      </c>
      <c r="I123" s="4" t="s">
        <v>170</v>
      </c>
      <c r="J123" s="4">
        <v>48</v>
      </c>
      <c r="K123" s="4" t="s">
        <v>334</v>
      </c>
      <c r="L123" t="s">
        <v>433</v>
      </c>
      <c r="M123" t="s">
        <v>256</v>
      </c>
      <c r="N123" s="4" t="s">
        <v>170</v>
      </c>
    </row>
    <row r="124" spans="1:14" hidden="1" x14ac:dyDescent="0.3">
      <c r="A124" s="4" t="s">
        <v>223</v>
      </c>
      <c r="B124" s="5">
        <v>6.92</v>
      </c>
      <c r="C124" s="4">
        <v>12</v>
      </c>
      <c r="D124" s="4">
        <v>1850</v>
      </c>
      <c r="E124" s="6">
        <f t="shared" si="3"/>
        <v>154.16666666666666</v>
      </c>
      <c r="F124" s="4">
        <v>32</v>
      </c>
      <c r="G124" t="s">
        <v>472</v>
      </c>
      <c r="H124" t="s">
        <v>8</v>
      </c>
      <c r="I124" s="4" t="s">
        <v>170</v>
      </c>
      <c r="J124" s="4">
        <v>47.8</v>
      </c>
      <c r="K124" s="4" t="s">
        <v>334</v>
      </c>
      <c r="L124" t="s">
        <v>434</v>
      </c>
      <c r="M124" t="s">
        <v>257</v>
      </c>
      <c r="N124" s="4" t="s">
        <v>170</v>
      </c>
    </row>
    <row r="125" spans="1:14" x14ac:dyDescent="0.3">
      <c r="A125" s="4" t="s">
        <v>218</v>
      </c>
      <c r="B125" s="5">
        <v>9.3699999999999992</v>
      </c>
      <c r="C125" s="4">
        <v>20</v>
      </c>
      <c r="D125" s="7">
        <v>2400</v>
      </c>
      <c r="E125" s="6">
        <f t="shared" si="3"/>
        <v>120</v>
      </c>
      <c r="F125" s="4">
        <v>32</v>
      </c>
      <c r="G125" t="s">
        <v>472</v>
      </c>
      <c r="H125" t="s">
        <v>15</v>
      </c>
      <c r="I125" s="4" t="s">
        <v>170</v>
      </c>
      <c r="J125" s="4">
        <v>47.75</v>
      </c>
      <c r="K125" s="4" t="s">
        <v>334</v>
      </c>
      <c r="L125" t="s">
        <v>258</v>
      </c>
      <c r="M125" t="s">
        <v>259</v>
      </c>
      <c r="N125" s="4" t="s">
        <v>169</v>
      </c>
    </row>
    <row r="126" spans="1:14" hidden="1" x14ac:dyDescent="0.3">
      <c r="A126" s="4"/>
      <c r="B126" s="5"/>
      <c r="C126" s="4"/>
      <c r="D126" s="4"/>
      <c r="E126" s="6"/>
      <c r="F126" s="4"/>
      <c r="M126" t="s">
        <v>261</v>
      </c>
      <c r="N126" s="4"/>
    </row>
    <row r="127" spans="1:14" hidden="1" x14ac:dyDescent="0.3">
      <c r="A127" s="4" t="s">
        <v>213</v>
      </c>
      <c r="B127" s="5">
        <v>7.5</v>
      </c>
      <c r="C127" s="4">
        <v>13</v>
      </c>
      <c r="D127" s="4">
        <v>1900</v>
      </c>
      <c r="E127" s="6">
        <f t="shared" si="3"/>
        <v>146.15384615384616</v>
      </c>
      <c r="F127" s="4">
        <v>32</v>
      </c>
      <c r="G127" t="s">
        <v>472</v>
      </c>
      <c r="H127" t="s">
        <v>15</v>
      </c>
      <c r="I127" s="4" t="s">
        <v>170</v>
      </c>
      <c r="J127" s="4">
        <v>48</v>
      </c>
      <c r="K127" s="4" t="s">
        <v>334</v>
      </c>
      <c r="L127" t="s">
        <v>263</v>
      </c>
      <c r="M127" t="s">
        <v>264</v>
      </c>
      <c r="N127" s="4" t="s">
        <v>170</v>
      </c>
    </row>
    <row r="128" spans="1:14" hidden="1" x14ac:dyDescent="0.3">
      <c r="A128" s="4"/>
      <c r="B128" s="5"/>
      <c r="C128" s="4"/>
      <c r="D128" s="4"/>
      <c r="E128" s="6"/>
      <c r="F128" s="4"/>
      <c r="M128" t="s">
        <v>267</v>
      </c>
      <c r="N128" s="4"/>
    </row>
    <row r="129" spans="1:14" hidden="1" x14ac:dyDescent="0.3">
      <c r="A129" s="4" t="s">
        <v>230</v>
      </c>
      <c r="B129" s="5">
        <v>7.81</v>
      </c>
      <c r="C129" s="4">
        <v>11</v>
      </c>
      <c r="D129" s="7">
        <v>1800</v>
      </c>
      <c r="E129" s="6">
        <f t="shared" si="3"/>
        <v>163.63636363636363</v>
      </c>
      <c r="F129" s="4">
        <v>32</v>
      </c>
      <c r="G129" t="s">
        <v>472</v>
      </c>
      <c r="H129" t="s">
        <v>8</v>
      </c>
      <c r="I129" s="4" t="s">
        <v>170</v>
      </c>
      <c r="J129" s="4">
        <v>47.72</v>
      </c>
      <c r="K129" s="4" t="s">
        <v>334</v>
      </c>
      <c r="L129" t="s">
        <v>435</v>
      </c>
      <c r="M129" t="s">
        <v>268</v>
      </c>
      <c r="N129" s="4" t="s">
        <v>170</v>
      </c>
    </row>
    <row r="130" spans="1:14" x14ac:dyDescent="0.3">
      <c r="A130" s="4" t="s">
        <v>166</v>
      </c>
      <c r="B130" s="5">
        <v>6.49</v>
      </c>
      <c r="C130" s="4">
        <v>18</v>
      </c>
      <c r="D130" s="4">
        <v>2200</v>
      </c>
      <c r="E130" s="6">
        <f>D130/C130</f>
        <v>122.22222222222223</v>
      </c>
      <c r="F130" s="4">
        <v>32</v>
      </c>
      <c r="G130" t="s">
        <v>472</v>
      </c>
      <c r="H130" t="s">
        <v>15</v>
      </c>
      <c r="I130" s="4" t="s">
        <v>170</v>
      </c>
      <c r="J130" s="4" t="s">
        <v>437</v>
      </c>
      <c r="K130" s="4">
        <v>180</v>
      </c>
      <c r="L130" t="s">
        <v>165</v>
      </c>
      <c r="M130" t="s">
        <v>436</v>
      </c>
      <c r="N130" s="4" t="s">
        <v>169</v>
      </c>
    </row>
    <row r="131" spans="1:14" hidden="1" x14ac:dyDescent="0.3">
      <c r="A131" s="4" t="s">
        <v>172</v>
      </c>
      <c r="B131" s="5">
        <v>9.56</v>
      </c>
      <c r="C131" s="4">
        <v>11.5</v>
      </c>
      <c r="D131" s="4">
        <v>1700</v>
      </c>
      <c r="E131" s="6">
        <f t="shared" ref="E131:E167" si="4">D131/C131</f>
        <v>147.82608695652175</v>
      </c>
      <c r="F131" s="4">
        <v>32</v>
      </c>
      <c r="G131" t="s">
        <v>472</v>
      </c>
      <c r="H131" t="s">
        <v>15</v>
      </c>
      <c r="I131" s="4" t="s">
        <v>169</v>
      </c>
      <c r="J131" s="4" t="s">
        <v>437</v>
      </c>
      <c r="K131" s="4">
        <v>220</v>
      </c>
      <c r="L131" t="s">
        <v>171</v>
      </c>
      <c r="M131" t="s">
        <v>470</v>
      </c>
      <c r="N131" s="4" t="s">
        <v>169</v>
      </c>
    </row>
    <row r="132" spans="1:14" hidden="1" x14ac:dyDescent="0.3">
      <c r="A132" s="4" t="s">
        <v>172</v>
      </c>
      <c r="B132" s="4">
        <v>8.9499999999999993</v>
      </c>
      <c r="C132" s="4">
        <v>15</v>
      </c>
      <c r="D132" s="4">
        <v>2200</v>
      </c>
      <c r="E132" s="6">
        <f t="shared" si="4"/>
        <v>146.66666666666666</v>
      </c>
      <c r="F132" s="4">
        <v>32</v>
      </c>
      <c r="G132" t="s">
        <v>472</v>
      </c>
      <c r="H132" t="s">
        <v>8</v>
      </c>
      <c r="I132" s="4" t="s">
        <v>170</v>
      </c>
      <c r="J132" s="4" t="s">
        <v>437</v>
      </c>
      <c r="K132" s="4">
        <v>210</v>
      </c>
      <c r="L132" t="s">
        <v>173</v>
      </c>
      <c r="M132" t="s">
        <v>438</v>
      </c>
      <c r="N132" s="4" t="s">
        <v>170</v>
      </c>
    </row>
    <row r="133" spans="1:14" hidden="1" x14ac:dyDescent="0.3">
      <c r="A133" s="4" t="s">
        <v>175</v>
      </c>
      <c r="B133" s="5">
        <v>8.8800000000000008</v>
      </c>
      <c r="C133" s="4">
        <v>12</v>
      </c>
      <c r="D133" s="4">
        <v>1800</v>
      </c>
      <c r="E133" s="6">
        <f t="shared" si="4"/>
        <v>150</v>
      </c>
      <c r="F133" s="4">
        <v>32</v>
      </c>
      <c r="G133" t="s">
        <v>469</v>
      </c>
      <c r="H133" t="s">
        <v>15</v>
      </c>
      <c r="I133" s="4" t="s">
        <v>169</v>
      </c>
      <c r="J133" s="4" t="s">
        <v>437</v>
      </c>
      <c r="K133" s="4">
        <v>325</v>
      </c>
      <c r="L133" t="s">
        <v>174</v>
      </c>
      <c r="M133" t="s">
        <v>439</v>
      </c>
      <c r="N133" s="4" t="s">
        <v>169</v>
      </c>
    </row>
    <row r="134" spans="1:14" x14ac:dyDescent="0.3">
      <c r="A134" s="4" t="s">
        <v>166</v>
      </c>
      <c r="B134" s="5">
        <v>6.79</v>
      </c>
      <c r="C134" s="4">
        <v>18</v>
      </c>
      <c r="D134" s="4">
        <v>2100</v>
      </c>
      <c r="E134" s="6">
        <f t="shared" si="4"/>
        <v>116.66666666666667</v>
      </c>
      <c r="F134" s="4">
        <v>32</v>
      </c>
      <c r="G134" t="s">
        <v>469</v>
      </c>
      <c r="H134" t="s">
        <v>15</v>
      </c>
      <c r="I134" s="4" t="s">
        <v>170</v>
      </c>
      <c r="J134" s="4" t="s">
        <v>441</v>
      </c>
      <c r="K134" s="4">
        <v>180</v>
      </c>
      <c r="L134" t="s">
        <v>177</v>
      </c>
      <c r="M134" t="s">
        <v>440</v>
      </c>
      <c r="N134" s="4" t="s">
        <v>169</v>
      </c>
    </row>
    <row r="135" spans="1:14" x14ac:dyDescent="0.3">
      <c r="A135" s="4" t="s">
        <v>166</v>
      </c>
      <c r="B135" s="5">
        <v>6.49</v>
      </c>
      <c r="C135" s="4">
        <v>18</v>
      </c>
      <c r="D135" s="4">
        <v>2100</v>
      </c>
      <c r="E135" s="6">
        <f t="shared" si="4"/>
        <v>116.66666666666667</v>
      </c>
      <c r="F135" s="4">
        <v>32</v>
      </c>
      <c r="G135" t="s">
        <v>469</v>
      </c>
      <c r="H135" t="s">
        <v>15</v>
      </c>
      <c r="I135" s="4" t="s">
        <v>170</v>
      </c>
      <c r="J135" s="4" t="s">
        <v>437</v>
      </c>
      <c r="K135" s="4">
        <v>180</v>
      </c>
      <c r="L135" t="s">
        <v>179</v>
      </c>
      <c r="M135" t="s">
        <v>442</v>
      </c>
      <c r="N135" s="4" t="s">
        <v>169</v>
      </c>
    </row>
    <row r="136" spans="1:14" hidden="1" x14ac:dyDescent="0.3">
      <c r="A136" s="4" t="s">
        <v>172</v>
      </c>
      <c r="B136" s="5">
        <v>9.9499999999999993</v>
      </c>
      <c r="C136" s="4">
        <v>12</v>
      </c>
      <c r="D136" s="4">
        <v>1800</v>
      </c>
      <c r="E136" s="6">
        <f t="shared" si="4"/>
        <v>150</v>
      </c>
      <c r="F136" s="4">
        <v>32</v>
      </c>
      <c r="G136" t="s">
        <v>472</v>
      </c>
      <c r="H136" t="s">
        <v>8</v>
      </c>
      <c r="I136" s="4" t="s">
        <v>170</v>
      </c>
      <c r="J136" s="4" t="s">
        <v>437</v>
      </c>
      <c r="K136" s="4">
        <v>210</v>
      </c>
      <c r="L136" t="s">
        <v>180</v>
      </c>
      <c r="M136" t="s">
        <v>443</v>
      </c>
      <c r="N136" s="4" t="s">
        <v>170</v>
      </c>
    </row>
    <row r="137" spans="1:14" x14ac:dyDescent="0.3">
      <c r="A137" s="4" t="s">
        <v>166</v>
      </c>
      <c r="B137" s="5">
        <v>6.79</v>
      </c>
      <c r="C137" s="4">
        <v>18</v>
      </c>
      <c r="D137" s="4">
        <v>2100</v>
      </c>
      <c r="E137" s="6">
        <f t="shared" si="4"/>
        <v>116.66666666666667</v>
      </c>
      <c r="F137" s="4">
        <v>32</v>
      </c>
      <c r="G137" t="s">
        <v>469</v>
      </c>
      <c r="H137" t="s">
        <v>15</v>
      </c>
      <c r="I137" s="4" t="s">
        <v>170</v>
      </c>
      <c r="J137" s="4" t="s">
        <v>441</v>
      </c>
      <c r="K137" s="4">
        <v>180</v>
      </c>
      <c r="L137" t="s">
        <v>181</v>
      </c>
      <c r="M137" t="s">
        <v>444</v>
      </c>
      <c r="N137" s="4" t="s">
        <v>169</v>
      </c>
    </row>
    <row r="138" spans="1:14" x14ac:dyDescent="0.3">
      <c r="A138" s="4" t="s">
        <v>166</v>
      </c>
      <c r="B138" s="5">
        <v>6.49</v>
      </c>
      <c r="C138" s="4">
        <v>18</v>
      </c>
      <c r="D138" s="4">
        <v>2100</v>
      </c>
      <c r="E138" s="6">
        <f t="shared" si="4"/>
        <v>116.66666666666667</v>
      </c>
      <c r="F138" s="4">
        <v>32</v>
      </c>
      <c r="G138" t="s">
        <v>469</v>
      </c>
      <c r="H138" t="s">
        <v>15</v>
      </c>
      <c r="I138" s="4" t="s">
        <v>170</v>
      </c>
      <c r="J138" s="4" t="s">
        <v>437</v>
      </c>
      <c r="K138" s="4">
        <v>180</v>
      </c>
      <c r="L138" t="s">
        <v>179</v>
      </c>
      <c r="M138" t="s">
        <v>442</v>
      </c>
      <c r="N138" s="4" t="s">
        <v>169</v>
      </c>
    </row>
    <row r="139" spans="1:14" hidden="1" x14ac:dyDescent="0.3">
      <c r="A139" s="4" t="s">
        <v>172</v>
      </c>
      <c r="B139" s="5">
        <v>8.9499999999999993</v>
      </c>
      <c r="C139" s="4">
        <v>15</v>
      </c>
      <c r="D139" s="4">
        <v>2100</v>
      </c>
      <c r="E139" s="6">
        <f t="shared" si="4"/>
        <v>140</v>
      </c>
      <c r="F139" s="4">
        <v>32</v>
      </c>
      <c r="G139" t="s">
        <v>472</v>
      </c>
      <c r="H139" t="s">
        <v>15</v>
      </c>
      <c r="I139" s="4" t="s">
        <v>169</v>
      </c>
      <c r="J139" s="4" t="s">
        <v>437</v>
      </c>
      <c r="K139" s="4">
        <v>210</v>
      </c>
      <c r="L139" t="s">
        <v>182</v>
      </c>
      <c r="M139" t="s">
        <v>445</v>
      </c>
      <c r="N139" s="4" t="s">
        <v>169</v>
      </c>
    </row>
    <row r="140" spans="1:14" hidden="1" x14ac:dyDescent="0.3">
      <c r="A140" s="4" t="s">
        <v>175</v>
      </c>
      <c r="B140" s="5">
        <v>14</v>
      </c>
      <c r="C140" s="4">
        <v>15</v>
      </c>
      <c r="D140" s="4">
        <v>2200</v>
      </c>
      <c r="E140" s="6">
        <f t="shared" si="4"/>
        <v>146.66666666666666</v>
      </c>
      <c r="F140" s="4">
        <v>32</v>
      </c>
      <c r="G140" t="s">
        <v>472</v>
      </c>
      <c r="H140" t="s">
        <v>15</v>
      </c>
      <c r="I140" s="4" t="s">
        <v>169</v>
      </c>
      <c r="J140" s="4" t="s">
        <v>437</v>
      </c>
      <c r="K140" s="4">
        <v>325</v>
      </c>
      <c r="L140" t="s">
        <v>183</v>
      </c>
      <c r="M140" t="s">
        <v>446</v>
      </c>
      <c r="N140" s="4" t="s">
        <v>169</v>
      </c>
    </row>
    <row r="141" spans="1:14" hidden="1" x14ac:dyDescent="0.3">
      <c r="A141" s="4" t="s">
        <v>82</v>
      </c>
      <c r="B141" s="5">
        <v>9.3800000000000008</v>
      </c>
      <c r="C141" s="4">
        <v>13</v>
      </c>
      <c r="D141" s="4">
        <v>2050</v>
      </c>
      <c r="E141" s="6">
        <f t="shared" si="4"/>
        <v>157.69230769230768</v>
      </c>
      <c r="F141" s="4">
        <v>32</v>
      </c>
      <c r="G141" t="s">
        <v>472</v>
      </c>
      <c r="H141" t="s">
        <v>8</v>
      </c>
      <c r="I141" s="4" t="s">
        <v>170</v>
      </c>
      <c r="J141" s="4" t="s">
        <v>437</v>
      </c>
      <c r="K141" s="4">
        <v>310</v>
      </c>
      <c r="L141" t="s">
        <v>184</v>
      </c>
      <c r="M141" t="s">
        <v>447</v>
      </c>
      <c r="N141" s="4" t="s">
        <v>170</v>
      </c>
    </row>
    <row r="142" spans="1:14" hidden="1" x14ac:dyDescent="0.3">
      <c r="A142" s="4" t="s">
        <v>175</v>
      </c>
      <c r="B142" s="5">
        <v>14</v>
      </c>
      <c r="C142" s="4">
        <v>15</v>
      </c>
      <c r="D142" s="4">
        <v>2200</v>
      </c>
      <c r="E142" s="6">
        <f t="shared" si="4"/>
        <v>146.66666666666666</v>
      </c>
      <c r="F142" s="4">
        <v>32</v>
      </c>
      <c r="G142" t="s">
        <v>472</v>
      </c>
      <c r="H142" t="s">
        <v>15</v>
      </c>
      <c r="I142" s="4" t="s">
        <v>169</v>
      </c>
      <c r="J142" s="4" t="s">
        <v>437</v>
      </c>
      <c r="K142" s="4">
        <v>310</v>
      </c>
      <c r="L142" t="s">
        <v>186</v>
      </c>
      <c r="M142" t="s">
        <v>448</v>
      </c>
      <c r="N142" s="4" t="s">
        <v>169</v>
      </c>
    </row>
    <row r="143" spans="1:14" hidden="1" x14ac:dyDescent="0.3">
      <c r="A143" s="4" t="s">
        <v>175</v>
      </c>
      <c r="B143" s="5">
        <v>8.56</v>
      </c>
      <c r="C143" s="4">
        <v>12</v>
      </c>
      <c r="D143" s="4">
        <v>1800</v>
      </c>
      <c r="E143" s="6">
        <f t="shared" si="4"/>
        <v>150</v>
      </c>
      <c r="F143" s="4">
        <v>32</v>
      </c>
      <c r="G143" t="s">
        <v>469</v>
      </c>
      <c r="H143" t="s">
        <v>8</v>
      </c>
      <c r="I143" s="4" t="s">
        <v>169</v>
      </c>
      <c r="J143" s="4" t="s">
        <v>437</v>
      </c>
      <c r="K143" s="4">
        <v>325</v>
      </c>
      <c r="L143" t="s">
        <v>187</v>
      </c>
      <c r="M143" t="s">
        <v>449</v>
      </c>
      <c r="N143" s="4" t="s">
        <v>169</v>
      </c>
    </row>
    <row r="144" spans="1:14" hidden="1" x14ac:dyDescent="0.3">
      <c r="A144" s="4" t="s">
        <v>175</v>
      </c>
      <c r="B144" s="5">
        <v>10.89</v>
      </c>
      <c r="C144" s="4">
        <v>14</v>
      </c>
      <c r="D144" s="4">
        <v>2100</v>
      </c>
      <c r="E144" s="6">
        <f t="shared" si="4"/>
        <v>150</v>
      </c>
      <c r="F144" s="4">
        <v>32</v>
      </c>
      <c r="G144" t="s">
        <v>472</v>
      </c>
      <c r="H144" t="s">
        <v>8</v>
      </c>
      <c r="I144" s="4" t="s">
        <v>169</v>
      </c>
      <c r="J144" s="4" t="s">
        <v>437</v>
      </c>
      <c r="K144" s="4">
        <v>325</v>
      </c>
      <c r="L144" t="s">
        <v>188</v>
      </c>
      <c r="M144" t="s">
        <v>450</v>
      </c>
      <c r="N144" s="4" t="s">
        <v>169</v>
      </c>
    </row>
    <row r="145" spans="1:14" hidden="1" x14ac:dyDescent="0.3">
      <c r="A145" s="4" t="s">
        <v>172</v>
      </c>
      <c r="B145" s="5">
        <v>12.95</v>
      </c>
      <c r="C145" s="4">
        <v>13</v>
      </c>
      <c r="D145" s="4">
        <v>1800</v>
      </c>
      <c r="E145" s="6">
        <f t="shared" si="4"/>
        <v>138.46153846153845</v>
      </c>
      <c r="F145" s="4">
        <v>32</v>
      </c>
      <c r="G145" t="s">
        <v>469</v>
      </c>
      <c r="H145" t="s">
        <v>8</v>
      </c>
      <c r="I145" s="4" t="s">
        <v>169</v>
      </c>
      <c r="J145" s="4" t="s">
        <v>437</v>
      </c>
      <c r="K145" s="4">
        <v>240</v>
      </c>
      <c r="L145" t="s">
        <v>189</v>
      </c>
      <c r="M145" t="s">
        <v>451</v>
      </c>
      <c r="N145" s="4" t="s">
        <v>169</v>
      </c>
    </row>
    <row r="146" spans="1:14" hidden="1" x14ac:dyDescent="0.3">
      <c r="A146" s="4" t="s">
        <v>172</v>
      </c>
      <c r="B146" s="5">
        <v>12.95</v>
      </c>
      <c r="C146" s="4">
        <v>18</v>
      </c>
      <c r="D146" s="4">
        <v>1900</v>
      </c>
      <c r="E146" s="6">
        <f t="shared" si="4"/>
        <v>105.55555555555556</v>
      </c>
      <c r="F146" s="4">
        <v>32</v>
      </c>
      <c r="G146" t="s">
        <v>469</v>
      </c>
      <c r="H146" t="s">
        <v>8</v>
      </c>
      <c r="I146" s="4" t="s">
        <v>169</v>
      </c>
      <c r="J146" s="4" t="s">
        <v>437</v>
      </c>
      <c r="K146" s="4">
        <v>240</v>
      </c>
      <c r="L146" t="s">
        <v>190</v>
      </c>
      <c r="M146" t="s">
        <v>452</v>
      </c>
      <c r="N146" s="4" t="s">
        <v>169</v>
      </c>
    </row>
    <row r="147" spans="1:14" x14ac:dyDescent="0.3">
      <c r="A147" s="4" t="s">
        <v>166</v>
      </c>
      <c r="B147" s="5">
        <v>6.79</v>
      </c>
      <c r="C147" s="4">
        <v>18</v>
      </c>
      <c r="D147" s="4">
        <v>2100</v>
      </c>
      <c r="E147" s="6">
        <f t="shared" si="4"/>
        <v>116.66666666666667</v>
      </c>
      <c r="F147" s="4">
        <v>32</v>
      </c>
      <c r="G147" t="s">
        <v>469</v>
      </c>
      <c r="H147" t="s">
        <v>15</v>
      </c>
      <c r="I147" s="4" t="s">
        <v>170</v>
      </c>
      <c r="J147" s="4" t="s">
        <v>441</v>
      </c>
      <c r="K147" s="4">
        <v>180</v>
      </c>
      <c r="L147" t="s">
        <v>181</v>
      </c>
      <c r="M147" t="s">
        <v>444</v>
      </c>
      <c r="N147" s="4" t="s">
        <v>169</v>
      </c>
    </row>
    <row r="148" spans="1:14" x14ac:dyDescent="0.3">
      <c r="A148" s="4" t="s">
        <v>172</v>
      </c>
      <c r="B148" s="5">
        <v>9.9499999999999993</v>
      </c>
      <c r="C148" s="4">
        <v>12</v>
      </c>
      <c r="D148" s="4">
        <v>1700</v>
      </c>
      <c r="E148" s="6">
        <f t="shared" si="4"/>
        <v>141.66666666666666</v>
      </c>
      <c r="F148" s="4">
        <v>32</v>
      </c>
      <c r="G148" t="s">
        <v>472</v>
      </c>
      <c r="H148" t="s">
        <v>8</v>
      </c>
      <c r="I148" s="4" t="s">
        <v>170</v>
      </c>
      <c r="J148" s="4" t="s">
        <v>437</v>
      </c>
      <c r="K148" s="4">
        <v>210</v>
      </c>
      <c r="L148" t="s">
        <v>191</v>
      </c>
      <c r="M148" t="s">
        <v>453</v>
      </c>
      <c r="N148" s="4" t="s">
        <v>169</v>
      </c>
    </row>
    <row r="149" spans="1:14" hidden="1" x14ac:dyDescent="0.3">
      <c r="A149" s="4" t="s">
        <v>175</v>
      </c>
      <c r="B149" s="5">
        <v>8.56</v>
      </c>
      <c r="C149" s="4">
        <v>12</v>
      </c>
      <c r="D149" s="4">
        <v>2100</v>
      </c>
      <c r="E149" s="6">
        <f t="shared" si="4"/>
        <v>175</v>
      </c>
      <c r="F149" s="4">
        <v>32</v>
      </c>
      <c r="G149" t="s">
        <v>469</v>
      </c>
      <c r="H149" t="s">
        <v>8</v>
      </c>
      <c r="I149" s="4" t="s">
        <v>169</v>
      </c>
      <c r="J149" s="4" t="s">
        <v>437</v>
      </c>
      <c r="K149" s="4">
        <v>325</v>
      </c>
      <c r="L149" t="s">
        <v>192</v>
      </c>
      <c r="M149" t="s">
        <v>454</v>
      </c>
      <c r="N149" s="4" t="s">
        <v>169</v>
      </c>
    </row>
    <row r="150" spans="1:14" x14ac:dyDescent="0.3">
      <c r="A150" s="4" t="s">
        <v>166</v>
      </c>
      <c r="B150" s="5">
        <v>6.79</v>
      </c>
      <c r="C150" s="4">
        <v>18</v>
      </c>
      <c r="D150" s="4">
        <v>2100</v>
      </c>
      <c r="E150" s="6">
        <f t="shared" si="4"/>
        <v>116.66666666666667</v>
      </c>
      <c r="F150" s="4">
        <v>32</v>
      </c>
      <c r="G150" t="s">
        <v>469</v>
      </c>
      <c r="H150" t="s">
        <v>15</v>
      </c>
      <c r="I150" s="4" t="s">
        <v>170</v>
      </c>
      <c r="J150" s="4" t="s">
        <v>441</v>
      </c>
      <c r="K150" s="4">
        <v>180</v>
      </c>
      <c r="L150" t="s">
        <v>177</v>
      </c>
      <c r="M150" t="s">
        <v>440</v>
      </c>
      <c r="N150" s="4" t="s">
        <v>169</v>
      </c>
    </row>
    <row r="151" spans="1:14" hidden="1" x14ac:dyDescent="0.3">
      <c r="A151" s="4" t="s">
        <v>175</v>
      </c>
      <c r="B151" s="5">
        <v>8.8800000000000008</v>
      </c>
      <c r="C151" s="4">
        <v>12</v>
      </c>
      <c r="D151" s="4">
        <v>1800</v>
      </c>
      <c r="E151" s="6">
        <f t="shared" si="4"/>
        <v>150</v>
      </c>
      <c r="F151" s="4">
        <v>32</v>
      </c>
      <c r="G151" t="s">
        <v>472</v>
      </c>
      <c r="H151" t="s">
        <v>15</v>
      </c>
      <c r="I151" s="4" t="s">
        <v>169</v>
      </c>
      <c r="J151" s="4" t="s">
        <v>437</v>
      </c>
      <c r="K151" s="4">
        <v>325</v>
      </c>
      <c r="L151" t="s">
        <v>193</v>
      </c>
      <c r="M151" t="s">
        <v>455</v>
      </c>
      <c r="N151" s="4" t="s">
        <v>169</v>
      </c>
    </row>
    <row r="152" spans="1:14" hidden="1" x14ac:dyDescent="0.3">
      <c r="A152" s="4" t="s">
        <v>172</v>
      </c>
      <c r="B152" s="5">
        <v>8.9499999999999993</v>
      </c>
      <c r="C152" s="4">
        <v>15</v>
      </c>
      <c r="D152" s="4">
        <v>2200</v>
      </c>
      <c r="E152" s="6">
        <f t="shared" si="4"/>
        <v>146.66666666666666</v>
      </c>
      <c r="F152" s="4">
        <v>32</v>
      </c>
      <c r="G152" t="s">
        <v>472</v>
      </c>
      <c r="H152" t="s">
        <v>15</v>
      </c>
      <c r="I152" s="4" t="s">
        <v>169</v>
      </c>
      <c r="J152" s="4" t="s">
        <v>437</v>
      </c>
      <c r="K152" s="4">
        <v>210</v>
      </c>
      <c r="L152" t="s">
        <v>194</v>
      </c>
      <c r="M152" t="s">
        <v>456</v>
      </c>
      <c r="N152" s="4" t="s">
        <v>169</v>
      </c>
    </row>
    <row r="153" spans="1:14" x14ac:dyDescent="0.3">
      <c r="A153" s="4" t="s">
        <v>166</v>
      </c>
      <c r="B153" s="5">
        <v>6.49</v>
      </c>
      <c r="C153" s="4">
        <v>18</v>
      </c>
      <c r="D153" s="4">
        <v>2200</v>
      </c>
      <c r="E153" s="6">
        <f t="shared" si="4"/>
        <v>122.22222222222223</v>
      </c>
      <c r="F153" s="4">
        <v>32</v>
      </c>
      <c r="G153" t="s">
        <v>469</v>
      </c>
      <c r="H153" t="s">
        <v>15</v>
      </c>
      <c r="I153" s="4" t="s">
        <v>170</v>
      </c>
      <c r="J153" s="4" t="s">
        <v>437</v>
      </c>
      <c r="K153" s="4">
        <v>180</v>
      </c>
      <c r="L153" t="s">
        <v>165</v>
      </c>
      <c r="M153" t="s">
        <v>436</v>
      </c>
      <c r="N153" s="4" t="s">
        <v>169</v>
      </c>
    </row>
    <row r="154" spans="1:14" x14ac:dyDescent="0.3">
      <c r="A154" s="4" t="s">
        <v>166</v>
      </c>
      <c r="B154" s="5">
        <v>6.79</v>
      </c>
      <c r="C154" s="4">
        <v>18</v>
      </c>
      <c r="D154" s="4">
        <v>2200</v>
      </c>
      <c r="E154" s="6">
        <f t="shared" si="4"/>
        <v>122.22222222222223</v>
      </c>
      <c r="F154" s="4">
        <v>32</v>
      </c>
      <c r="G154" t="s">
        <v>469</v>
      </c>
      <c r="H154" t="s">
        <v>15</v>
      </c>
      <c r="I154" s="4" t="s">
        <v>170</v>
      </c>
      <c r="J154" s="4" t="s">
        <v>441</v>
      </c>
      <c r="K154" s="4">
        <v>180</v>
      </c>
      <c r="L154" t="s">
        <v>195</v>
      </c>
      <c r="M154" t="s">
        <v>457</v>
      </c>
      <c r="N154" s="4" t="s">
        <v>169</v>
      </c>
    </row>
    <row r="155" spans="1:14" x14ac:dyDescent="0.3">
      <c r="A155" s="4" t="s">
        <v>172</v>
      </c>
      <c r="B155" s="5">
        <v>9.9499999999999993</v>
      </c>
      <c r="C155" s="4">
        <v>12</v>
      </c>
      <c r="D155" s="4">
        <v>1700</v>
      </c>
      <c r="E155" s="6">
        <f t="shared" si="4"/>
        <v>141.66666666666666</v>
      </c>
      <c r="F155" s="4">
        <v>32</v>
      </c>
      <c r="G155" t="s">
        <v>472</v>
      </c>
      <c r="H155" t="s">
        <v>8</v>
      </c>
      <c r="I155" s="4" t="s">
        <v>170</v>
      </c>
      <c r="J155" s="4" t="s">
        <v>437</v>
      </c>
      <c r="K155" s="4">
        <v>210</v>
      </c>
      <c r="L155" t="s">
        <v>196</v>
      </c>
      <c r="M155" t="s">
        <v>458</v>
      </c>
      <c r="N155" s="4" t="s">
        <v>169</v>
      </c>
    </row>
    <row r="156" spans="1:14" hidden="1" x14ac:dyDescent="0.3">
      <c r="A156" s="4" t="s">
        <v>172</v>
      </c>
      <c r="B156" s="5">
        <v>12.95</v>
      </c>
      <c r="C156" s="4">
        <v>13</v>
      </c>
      <c r="D156" s="4">
        <v>1800</v>
      </c>
      <c r="E156" s="6">
        <f t="shared" si="4"/>
        <v>138.46153846153845</v>
      </c>
      <c r="F156" s="4">
        <v>32</v>
      </c>
      <c r="G156" t="s">
        <v>469</v>
      </c>
      <c r="H156" t="s">
        <v>8</v>
      </c>
      <c r="I156" s="4" t="s">
        <v>169</v>
      </c>
      <c r="J156" s="4" t="s">
        <v>437</v>
      </c>
      <c r="K156" s="4">
        <v>240</v>
      </c>
      <c r="L156" t="s">
        <v>197</v>
      </c>
      <c r="M156" t="s">
        <v>459</v>
      </c>
      <c r="N156" s="4" t="s">
        <v>169</v>
      </c>
    </row>
    <row r="157" spans="1:14" hidden="1" x14ac:dyDescent="0.3">
      <c r="A157" s="4" t="s">
        <v>172</v>
      </c>
      <c r="B157" s="5">
        <v>9.9499999999999993</v>
      </c>
      <c r="C157" s="4">
        <v>12</v>
      </c>
      <c r="D157" s="4">
        <v>1800</v>
      </c>
      <c r="E157" s="6">
        <f t="shared" si="4"/>
        <v>150</v>
      </c>
      <c r="F157" s="4">
        <v>32</v>
      </c>
      <c r="G157" t="s">
        <v>472</v>
      </c>
      <c r="H157" t="s">
        <v>15</v>
      </c>
      <c r="I157" s="4" t="s">
        <v>169</v>
      </c>
      <c r="J157" s="4" t="s">
        <v>437</v>
      </c>
      <c r="K157" s="4">
        <v>210</v>
      </c>
      <c r="L157" t="s">
        <v>198</v>
      </c>
      <c r="M157" t="s">
        <v>460</v>
      </c>
      <c r="N157" s="4" t="s">
        <v>169</v>
      </c>
    </row>
    <row r="158" spans="1:14" hidden="1" x14ac:dyDescent="0.3">
      <c r="A158" s="4" t="s">
        <v>175</v>
      </c>
      <c r="B158" s="5">
        <v>10.89</v>
      </c>
      <c r="C158" s="4">
        <v>14</v>
      </c>
      <c r="D158" s="4">
        <v>2100</v>
      </c>
      <c r="E158" s="6">
        <f t="shared" si="4"/>
        <v>150</v>
      </c>
      <c r="F158" s="4">
        <v>32</v>
      </c>
      <c r="G158" t="s">
        <v>472</v>
      </c>
      <c r="H158" t="s">
        <v>8</v>
      </c>
      <c r="I158" s="4" t="s">
        <v>169</v>
      </c>
      <c r="J158" s="4" t="s">
        <v>437</v>
      </c>
      <c r="K158" s="4">
        <v>325</v>
      </c>
      <c r="L158" t="s">
        <v>199</v>
      </c>
      <c r="M158" t="s">
        <v>461</v>
      </c>
      <c r="N158" s="4" t="s">
        <v>169</v>
      </c>
    </row>
    <row r="159" spans="1:14" x14ac:dyDescent="0.3">
      <c r="A159" s="4" t="s">
        <v>166</v>
      </c>
      <c r="B159" s="5">
        <v>6.79</v>
      </c>
      <c r="C159" s="4">
        <v>18</v>
      </c>
      <c r="D159" s="4">
        <v>2200</v>
      </c>
      <c r="E159" s="6">
        <f t="shared" si="4"/>
        <v>122.22222222222223</v>
      </c>
      <c r="F159" s="4">
        <v>32</v>
      </c>
      <c r="G159" t="s">
        <v>469</v>
      </c>
      <c r="H159" t="s">
        <v>15</v>
      </c>
      <c r="I159" s="4" t="s">
        <v>170</v>
      </c>
      <c r="J159" s="4" t="s">
        <v>441</v>
      </c>
      <c r="K159" s="4">
        <v>180</v>
      </c>
      <c r="L159" t="s">
        <v>195</v>
      </c>
      <c r="M159" t="s">
        <v>457</v>
      </c>
      <c r="N159" s="4" t="s">
        <v>169</v>
      </c>
    </row>
    <row r="160" spans="1:14" hidden="1" x14ac:dyDescent="0.3">
      <c r="A160" s="4" t="s">
        <v>82</v>
      </c>
      <c r="B160" s="5">
        <v>9.3800000000000008</v>
      </c>
      <c r="C160" s="4">
        <v>13</v>
      </c>
      <c r="D160" s="4">
        <v>2050</v>
      </c>
      <c r="E160" s="6">
        <f t="shared" si="4"/>
        <v>157.69230769230768</v>
      </c>
      <c r="F160" s="4">
        <v>32</v>
      </c>
      <c r="G160" t="s">
        <v>472</v>
      </c>
      <c r="H160" t="s">
        <v>8</v>
      </c>
      <c r="I160" s="4" t="s">
        <v>170</v>
      </c>
      <c r="J160" s="4" t="s">
        <v>437</v>
      </c>
      <c r="K160" s="4">
        <v>310</v>
      </c>
      <c r="L160" t="s">
        <v>200</v>
      </c>
      <c r="M160" t="s">
        <v>462</v>
      </c>
      <c r="N160" s="4" t="s">
        <v>170</v>
      </c>
    </row>
    <row r="161" spans="1:14" x14ac:dyDescent="0.3">
      <c r="A161" s="4" t="s">
        <v>166</v>
      </c>
      <c r="B161" s="5">
        <v>6.49</v>
      </c>
      <c r="C161" s="4">
        <v>18</v>
      </c>
      <c r="D161" s="4">
        <v>2100</v>
      </c>
      <c r="E161" s="6">
        <f t="shared" si="4"/>
        <v>116.66666666666667</v>
      </c>
      <c r="F161" s="4">
        <v>32</v>
      </c>
      <c r="G161" t="s">
        <v>469</v>
      </c>
      <c r="H161" t="s">
        <v>15</v>
      </c>
      <c r="I161" s="4" t="s">
        <v>170</v>
      </c>
      <c r="J161" s="4" t="s">
        <v>437</v>
      </c>
      <c r="K161" s="4">
        <v>180</v>
      </c>
      <c r="L161" t="s">
        <v>201</v>
      </c>
      <c r="M161" t="s">
        <v>463</v>
      </c>
      <c r="N161" s="4" t="s">
        <v>169</v>
      </c>
    </row>
    <row r="162" spans="1:14" hidden="1" x14ac:dyDescent="0.3">
      <c r="A162" s="4" t="s">
        <v>175</v>
      </c>
      <c r="B162" s="5">
        <v>8.56</v>
      </c>
      <c r="C162" s="4">
        <v>12</v>
      </c>
      <c r="D162" s="4">
        <v>1800</v>
      </c>
      <c r="E162" s="6">
        <f t="shared" si="4"/>
        <v>150</v>
      </c>
      <c r="F162" s="4">
        <v>32</v>
      </c>
      <c r="G162" t="s">
        <v>469</v>
      </c>
      <c r="H162" t="s">
        <v>8</v>
      </c>
      <c r="I162" s="4" t="s">
        <v>169</v>
      </c>
      <c r="J162" s="4" t="s">
        <v>437</v>
      </c>
      <c r="K162" s="4">
        <v>325</v>
      </c>
      <c r="L162" t="s">
        <v>202</v>
      </c>
      <c r="M162" t="s">
        <v>464</v>
      </c>
      <c r="N162" s="4" t="s">
        <v>169</v>
      </c>
    </row>
    <row r="163" spans="1:14" x14ac:dyDescent="0.3">
      <c r="A163" s="4" t="s">
        <v>166</v>
      </c>
      <c r="B163" s="5">
        <v>6.49</v>
      </c>
      <c r="C163" s="4">
        <v>18</v>
      </c>
      <c r="D163" s="4">
        <v>2100</v>
      </c>
      <c r="E163" s="6">
        <f t="shared" si="4"/>
        <v>116.66666666666667</v>
      </c>
      <c r="F163" s="4">
        <v>32</v>
      </c>
      <c r="G163" t="s">
        <v>469</v>
      </c>
      <c r="H163" t="s">
        <v>15</v>
      </c>
      <c r="I163" s="4" t="s">
        <v>170</v>
      </c>
      <c r="J163" s="4" t="s">
        <v>437</v>
      </c>
      <c r="K163" s="4">
        <v>180</v>
      </c>
      <c r="L163" t="s">
        <v>201</v>
      </c>
      <c r="M163" t="s">
        <v>463</v>
      </c>
      <c r="N163" s="4" t="s">
        <v>169</v>
      </c>
    </row>
    <row r="164" spans="1:14" hidden="1" x14ac:dyDescent="0.3">
      <c r="A164" s="4" t="s">
        <v>172</v>
      </c>
      <c r="B164" s="5">
        <v>8.9499999999999993</v>
      </c>
      <c r="C164" s="4">
        <v>13</v>
      </c>
      <c r="D164" s="4">
        <v>2100</v>
      </c>
      <c r="E164" s="6">
        <f t="shared" si="4"/>
        <v>161.53846153846155</v>
      </c>
      <c r="F164" s="4">
        <v>32</v>
      </c>
      <c r="G164" t="s">
        <v>472</v>
      </c>
      <c r="H164" t="s">
        <v>15</v>
      </c>
      <c r="I164" s="4" t="s">
        <v>169</v>
      </c>
      <c r="J164" s="4" t="s">
        <v>437</v>
      </c>
      <c r="K164" s="4">
        <v>210</v>
      </c>
      <c r="L164" t="s">
        <v>203</v>
      </c>
      <c r="M164" t="s">
        <v>465</v>
      </c>
      <c r="N164" s="4" t="s">
        <v>169</v>
      </c>
    </row>
    <row r="165" spans="1:14" hidden="1" x14ac:dyDescent="0.3">
      <c r="A165" s="4" t="s">
        <v>172</v>
      </c>
      <c r="B165" s="5">
        <v>12.95</v>
      </c>
      <c r="C165" s="4">
        <v>14</v>
      </c>
      <c r="D165" s="4">
        <v>1900</v>
      </c>
      <c r="E165" s="6">
        <f t="shared" si="4"/>
        <v>135.71428571428572</v>
      </c>
      <c r="F165" s="4">
        <v>32</v>
      </c>
      <c r="G165" t="s">
        <v>469</v>
      </c>
      <c r="H165" t="s">
        <v>8</v>
      </c>
      <c r="I165" s="4" t="s">
        <v>169</v>
      </c>
      <c r="J165" s="4" t="s">
        <v>437</v>
      </c>
      <c r="K165" s="4">
        <v>240</v>
      </c>
      <c r="L165" t="s">
        <v>204</v>
      </c>
      <c r="M165" t="s">
        <v>466</v>
      </c>
      <c r="N165" s="4" t="s">
        <v>169</v>
      </c>
    </row>
    <row r="166" spans="1:14" hidden="1" x14ac:dyDescent="0.3">
      <c r="A166" s="4" t="s">
        <v>175</v>
      </c>
      <c r="B166" s="5">
        <v>10.89</v>
      </c>
      <c r="C166" s="4">
        <v>14</v>
      </c>
      <c r="D166" s="4">
        <v>2100</v>
      </c>
      <c r="E166" s="6">
        <f t="shared" si="4"/>
        <v>150</v>
      </c>
      <c r="F166" s="4">
        <v>32</v>
      </c>
      <c r="G166" t="s">
        <v>472</v>
      </c>
      <c r="H166" t="s">
        <v>8</v>
      </c>
      <c r="I166" s="4" t="s">
        <v>169</v>
      </c>
      <c r="J166" s="4" t="s">
        <v>437</v>
      </c>
      <c r="K166" s="4">
        <v>325</v>
      </c>
      <c r="L166" t="s">
        <v>205</v>
      </c>
      <c r="M166" t="s">
        <v>467</v>
      </c>
      <c r="N166" s="4" t="s">
        <v>169</v>
      </c>
    </row>
    <row r="167" spans="1:14" hidden="1" x14ac:dyDescent="0.3">
      <c r="A167" s="4" t="s">
        <v>175</v>
      </c>
      <c r="B167" s="5">
        <v>8.8800000000000008</v>
      </c>
      <c r="C167" s="4">
        <v>12</v>
      </c>
      <c r="D167" s="4">
        <v>1800</v>
      </c>
      <c r="E167" s="6">
        <f t="shared" si="4"/>
        <v>150</v>
      </c>
      <c r="F167" s="4">
        <v>32</v>
      </c>
      <c r="G167" t="s">
        <v>472</v>
      </c>
      <c r="H167" t="s">
        <v>15</v>
      </c>
      <c r="I167" s="4" t="s">
        <v>169</v>
      </c>
      <c r="J167" s="4" t="s">
        <v>437</v>
      </c>
      <c r="K167" s="4">
        <v>325</v>
      </c>
      <c r="L167" t="s">
        <v>206</v>
      </c>
      <c r="M167" t="s">
        <v>468</v>
      </c>
      <c r="N167" s="4" t="s">
        <v>169</v>
      </c>
    </row>
    <row r="168" spans="1:14" hidden="1" x14ac:dyDescent="0.3">
      <c r="A168" s="4" t="s">
        <v>485</v>
      </c>
      <c r="B168" s="5">
        <v>8.2899999999999991</v>
      </c>
      <c r="C168" s="4">
        <v>14</v>
      </c>
      <c r="D168" s="4">
        <v>2100</v>
      </c>
      <c r="E168" s="6">
        <f>D168/C168</f>
        <v>150</v>
      </c>
      <c r="F168" s="4">
        <v>32</v>
      </c>
      <c r="G168" t="s">
        <v>472</v>
      </c>
      <c r="H168" t="s">
        <v>15</v>
      </c>
      <c r="I168" s="4" t="s">
        <v>170</v>
      </c>
      <c r="J168" s="4">
        <v>48</v>
      </c>
      <c r="K168" s="4">
        <v>320</v>
      </c>
      <c r="L168" t="s">
        <v>487</v>
      </c>
      <c r="M168" s="16" t="s">
        <v>486</v>
      </c>
      <c r="N168" s="4" t="s">
        <v>170</v>
      </c>
    </row>
    <row r="169" spans="1:14" hidden="1" x14ac:dyDescent="0.3">
      <c r="A169" s="4" t="s">
        <v>488</v>
      </c>
      <c r="B169" s="5">
        <v>7.59</v>
      </c>
      <c r="C169" s="4">
        <v>14</v>
      </c>
      <c r="D169" s="4">
        <v>2100</v>
      </c>
      <c r="E169" s="6">
        <f>D169/C169</f>
        <v>150</v>
      </c>
      <c r="F169" s="4">
        <v>32</v>
      </c>
      <c r="G169" t="s">
        <v>472</v>
      </c>
      <c r="H169" t="s">
        <v>15</v>
      </c>
      <c r="I169" s="4" t="s">
        <v>170</v>
      </c>
      <c r="J169" s="4">
        <v>48</v>
      </c>
      <c r="K169" s="4">
        <v>240</v>
      </c>
      <c r="L169" t="s">
        <v>489</v>
      </c>
      <c r="M169" s="16" t="s">
        <v>490</v>
      </c>
      <c r="N169" s="4" t="s">
        <v>170</v>
      </c>
    </row>
    <row r="170" spans="1:14" hidden="1" x14ac:dyDescent="0.3">
      <c r="A170" s="4" t="s">
        <v>488</v>
      </c>
      <c r="B170" s="5">
        <v>7.59</v>
      </c>
      <c r="C170" s="4">
        <v>14</v>
      </c>
      <c r="D170" s="4">
        <v>2100</v>
      </c>
      <c r="E170" s="6">
        <f>D170/C170</f>
        <v>150</v>
      </c>
      <c r="F170" s="4">
        <v>32</v>
      </c>
      <c r="G170" t="s">
        <v>472</v>
      </c>
      <c r="H170" t="s">
        <v>15</v>
      </c>
      <c r="I170" s="4" t="s">
        <v>170</v>
      </c>
      <c r="J170" s="4">
        <v>48</v>
      </c>
      <c r="K170" s="4">
        <v>240</v>
      </c>
      <c r="L170" t="s">
        <v>492</v>
      </c>
      <c r="M170" s="16" t="s">
        <v>491</v>
      </c>
      <c r="N170" s="4" t="s">
        <v>170</v>
      </c>
    </row>
    <row r="171" spans="1:14" hidden="1" x14ac:dyDescent="0.3">
      <c r="A171" s="4" t="s">
        <v>488</v>
      </c>
      <c r="B171" s="5">
        <v>15.5</v>
      </c>
      <c r="C171" s="4">
        <v>14</v>
      </c>
      <c r="D171" s="4">
        <v>2100</v>
      </c>
      <c r="E171" s="6">
        <f t="shared" ref="E171:E173" si="5">D171/C171</f>
        <v>150</v>
      </c>
      <c r="F171" s="4">
        <v>32</v>
      </c>
      <c r="G171" t="s">
        <v>472</v>
      </c>
      <c r="H171" t="s">
        <v>15</v>
      </c>
      <c r="I171" s="4" t="s">
        <v>170</v>
      </c>
      <c r="J171" s="4">
        <v>48</v>
      </c>
      <c r="K171" s="4">
        <v>160</v>
      </c>
      <c r="L171" t="s">
        <v>493</v>
      </c>
      <c r="M171" s="16" t="s">
        <v>494</v>
      </c>
      <c r="N171" s="4" t="s">
        <v>170</v>
      </c>
    </row>
    <row r="172" spans="1:14" hidden="1" x14ac:dyDescent="0.3">
      <c r="A172" s="4" t="s">
        <v>488</v>
      </c>
      <c r="B172" s="5">
        <v>9.8000000000000007</v>
      </c>
      <c r="C172" s="4">
        <v>14</v>
      </c>
      <c r="D172" s="4">
        <v>2100</v>
      </c>
      <c r="E172" s="6">
        <f t="shared" si="5"/>
        <v>150</v>
      </c>
      <c r="F172" s="4">
        <v>32</v>
      </c>
      <c r="G172" t="s">
        <v>472</v>
      </c>
      <c r="H172" t="s">
        <v>15</v>
      </c>
      <c r="I172" s="4" t="s">
        <v>170</v>
      </c>
      <c r="J172" s="4">
        <v>48</v>
      </c>
      <c r="K172" s="4">
        <v>240</v>
      </c>
      <c r="L172" t="s">
        <v>496</v>
      </c>
      <c r="M172" s="16" t="s">
        <v>495</v>
      </c>
      <c r="N172" s="4" t="s">
        <v>170</v>
      </c>
    </row>
    <row r="173" spans="1:14" hidden="1" x14ac:dyDescent="0.3">
      <c r="A173" s="4" t="s">
        <v>488</v>
      </c>
      <c r="B173" s="5">
        <v>15.5</v>
      </c>
      <c r="C173" s="4">
        <v>14</v>
      </c>
      <c r="D173" s="4">
        <v>2100</v>
      </c>
      <c r="E173" s="6">
        <f t="shared" si="5"/>
        <v>150</v>
      </c>
      <c r="F173" s="4">
        <v>32</v>
      </c>
      <c r="G173" t="s">
        <v>472</v>
      </c>
      <c r="H173" t="s">
        <v>15</v>
      </c>
      <c r="I173" s="4" t="s">
        <v>170</v>
      </c>
      <c r="J173" s="4">
        <v>48</v>
      </c>
      <c r="K173" s="4">
        <v>160</v>
      </c>
      <c r="L173" t="s">
        <v>497</v>
      </c>
      <c r="M173" s="16" t="s">
        <v>498</v>
      </c>
      <c r="N173" s="4" t="s">
        <v>170</v>
      </c>
    </row>
    <row r="174" spans="1:14" hidden="1" x14ac:dyDescent="0.3">
      <c r="A174" s="4" t="s">
        <v>488</v>
      </c>
      <c r="B174" s="5">
        <v>9.8000000000000007</v>
      </c>
      <c r="C174" s="4">
        <v>14</v>
      </c>
      <c r="D174" s="4">
        <v>2100</v>
      </c>
      <c r="E174" s="6">
        <f t="shared" ref="E174" si="6">D174/C174</f>
        <v>150</v>
      </c>
      <c r="F174" s="4">
        <v>32</v>
      </c>
      <c r="G174" t="s">
        <v>472</v>
      </c>
      <c r="H174" t="s">
        <v>15</v>
      </c>
      <c r="I174" s="4" t="s">
        <v>170</v>
      </c>
      <c r="J174" s="4">
        <v>48</v>
      </c>
      <c r="K174" s="4">
        <v>240</v>
      </c>
      <c r="L174" t="s">
        <v>499</v>
      </c>
      <c r="M174" s="16" t="s">
        <v>500</v>
      </c>
      <c r="N174" s="4" t="s">
        <v>170</v>
      </c>
    </row>
    <row r="185" spans="13:13" x14ac:dyDescent="0.3">
      <c r="M185">
        <f>2030/13.5</f>
        <v>150.37037037037038</v>
      </c>
    </row>
  </sheetData>
  <hyperlinks>
    <hyperlink ref="M168" r:id="rId1" xr:uid="{A39F5F6F-AC05-4A43-90B0-0A06B6B90C02}"/>
    <hyperlink ref="M169" r:id="rId2" xr:uid="{B896CBE3-C05B-4EC4-8CDF-D5AF64B18789}"/>
    <hyperlink ref="M170" r:id="rId3" xr:uid="{0AF1608F-488B-422F-A7CE-45BFAE1DB4D2}"/>
    <hyperlink ref="M171" r:id="rId4" xr:uid="{7AA30041-AB47-4012-9B9B-A9508A7E3164}"/>
    <hyperlink ref="M172" r:id="rId5" xr:uid="{EA965BE6-A2BA-455E-B6C2-0A2974D6E4D9}"/>
    <hyperlink ref="M173" r:id="rId6" xr:uid="{8C620CD3-D2AA-4645-A75D-F0F96CC82FFC}"/>
  </hyperlinks>
  <pageMargins left="0.7" right="0.7" top="0.75" bottom="0.75" header="0.3" footer="0.3"/>
  <tableParts count="1">
    <tablePart r:id="rId7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F31BF-6B68-4024-BA1D-0453255F9507}">
  <sheetPr filterMode="1"/>
  <dimension ref="A1:K72"/>
  <sheetViews>
    <sheetView topLeftCell="A35" workbookViewId="0">
      <selection activeCell="H3" sqref="H3:H72"/>
    </sheetView>
  </sheetViews>
  <sheetFormatPr defaultRowHeight="14.4" x14ac:dyDescent="0.3"/>
  <cols>
    <col min="6" max="6" width="19.33203125" customWidth="1"/>
    <col min="7" max="7" width="14.5546875" customWidth="1"/>
    <col min="10" max="10" width="58" customWidth="1"/>
  </cols>
  <sheetData>
    <row r="1" spans="1:11" x14ac:dyDescent="0.3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0</v>
      </c>
      <c r="K1" t="s">
        <v>271</v>
      </c>
    </row>
    <row r="2" spans="1:11" hidden="1" x14ac:dyDescent="0.3">
      <c r="A2" t="s">
        <v>13</v>
      </c>
      <c r="B2" s="1">
        <f>83.95/10</f>
        <v>8.3949999999999996</v>
      </c>
      <c r="C2">
        <v>17</v>
      </c>
      <c r="D2">
        <v>2200</v>
      </c>
      <c r="E2">
        <v>32</v>
      </c>
      <c r="F2" t="s">
        <v>14</v>
      </c>
      <c r="G2" t="s">
        <v>15</v>
      </c>
      <c r="H2" t="s">
        <v>16</v>
      </c>
      <c r="I2">
        <v>48</v>
      </c>
      <c r="J2" t="s">
        <v>11</v>
      </c>
      <c r="K2" t="s">
        <v>12</v>
      </c>
    </row>
    <row r="3" spans="1:11" x14ac:dyDescent="0.3">
      <c r="A3" t="s">
        <v>19</v>
      </c>
      <c r="B3" s="1">
        <v>11.95</v>
      </c>
      <c r="C3">
        <v>17</v>
      </c>
      <c r="D3">
        <v>1700</v>
      </c>
      <c r="E3">
        <v>25</v>
      </c>
      <c r="F3" t="s">
        <v>14</v>
      </c>
      <c r="G3" t="s">
        <v>15</v>
      </c>
      <c r="H3" t="s">
        <v>20</v>
      </c>
      <c r="I3">
        <v>36</v>
      </c>
      <c r="J3" t="s">
        <v>17</v>
      </c>
      <c r="K3" t="s">
        <v>18</v>
      </c>
    </row>
    <row r="4" spans="1:11" hidden="1" x14ac:dyDescent="0.3">
      <c r="A4" t="s">
        <v>23</v>
      </c>
      <c r="B4" s="1">
        <f>262.95/20</f>
        <v>13.147499999999999</v>
      </c>
      <c r="C4">
        <v>18</v>
      </c>
      <c r="D4">
        <v>2600</v>
      </c>
      <c r="E4">
        <v>32</v>
      </c>
      <c r="F4" t="s">
        <v>14</v>
      </c>
      <c r="G4" t="s">
        <v>16</v>
      </c>
      <c r="H4" t="s">
        <v>16</v>
      </c>
      <c r="I4">
        <v>48</v>
      </c>
      <c r="J4" t="s">
        <v>21</v>
      </c>
      <c r="K4" t="s">
        <v>22</v>
      </c>
    </row>
    <row r="5" spans="1:11" x14ac:dyDescent="0.3">
      <c r="A5" t="s">
        <v>13</v>
      </c>
      <c r="B5" s="1">
        <f>117.95/10</f>
        <v>11.795</v>
      </c>
      <c r="C5">
        <v>8.5</v>
      </c>
      <c r="D5">
        <v>1100</v>
      </c>
      <c r="E5">
        <v>20</v>
      </c>
      <c r="F5" t="s">
        <v>14</v>
      </c>
      <c r="G5" t="s">
        <v>15</v>
      </c>
      <c r="H5" t="s">
        <v>20</v>
      </c>
      <c r="I5">
        <v>24</v>
      </c>
      <c r="J5" t="s">
        <v>24</v>
      </c>
      <c r="K5" t="s">
        <v>25</v>
      </c>
    </row>
    <row r="6" spans="1:11" hidden="1" x14ac:dyDescent="0.3">
      <c r="A6" t="s">
        <v>13</v>
      </c>
      <c r="B6" s="1">
        <f>83.95/10</f>
        <v>8.3949999999999996</v>
      </c>
      <c r="C6">
        <v>17</v>
      </c>
      <c r="D6">
        <v>2100</v>
      </c>
      <c r="E6">
        <v>25</v>
      </c>
      <c r="F6" t="s">
        <v>14</v>
      </c>
      <c r="G6" t="s">
        <v>15</v>
      </c>
      <c r="H6" t="s">
        <v>16</v>
      </c>
      <c r="I6">
        <v>48</v>
      </c>
      <c r="J6" t="s">
        <v>26</v>
      </c>
      <c r="K6" t="s">
        <v>27</v>
      </c>
    </row>
    <row r="7" spans="1:11" hidden="1" x14ac:dyDescent="0.3">
      <c r="A7" t="s">
        <v>19</v>
      </c>
      <c r="B7" s="1">
        <v>11.95</v>
      </c>
      <c r="C7">
        <v>11</v>
      </c>
      <c r="D7">
        <v>1450</v>
      </c>
      <c r="E7">
        <v>30</v>
      </c>
      <c r="F7" t="s">
        <v>16</v>
      </c>
      <c r="G7" t="s">
        <v>8</v>
      </c>
      <c r="H7" t="s">
        <v>16</v>
      </c>
      <c r="I7">
        <v>36</v>
      </c>
      <c r="J7" t="s">
        <v>28</v>
      </c>
      <c r="K7" t="s">
        <v>29</v>
      </c>
    </row>
    <row r="8" spans="1:11" x14ac:dyDescent="0.3">
      <c r="A8" t="s">
        <v>13</v>
      </c>
      <c r="B8" s="1">
        <f>131.95/10</f>
        <v>13.194999999999999</v>
      </c>
      <c r="C8">
        <v>15.5</v>
      </c>
      <c r="D8">
        <v>2100</v>
      </c>
      <c r="E8">
        <v>30</v>
      </c>
      <c r="F8" t="s">
        <v>14</v>
      </c>
      <c r="G8" t="s">
        <v>8</v>
      </c>
      <c r="H8" t="s">
        <v>20</v>
      </c>
      <c r="I8">
        <v>48</v>
      </c>
      <c r="J8" t="s">
        <v>30</v>
      </c>
      <c r="K8" t="s">
        <v>31</v>
      </c>
    </row>
    <row r="9" spans="1:11" x14ac:dyDescent="0.3">
      <c r="A9" t="s">
        <v>19</v>
      </c>
      <c r="B9" s="1">
        <v>11.95</v>
      </c>
      <c r="C9">
        <v>15</v>
      </c>
      <c r="D9">
        <v>1900</v>
      </c>
      <c r="E9">
        <v>30</v>
      </c>
      <c r="F9" t="s">
        <v>14</v>
      </c>
      <c r="G9" t="s">
        <v>15</v>
      </c>
      <c r="H9" t="s">
        <v>20</v>
      </c>
      <c r="I9">
        <v>48</v>
      </c>
      <c r="J9" t="s">
        <v>32</v>
      </c>
      <c r="K9" t="s">
        <v>33</v>
      </c>
    </row>
    <row r="10" spans="1:11" x14ac:dyDescent="0.3">
      <c r="A10" t="s">
        <v>19</v>
      </c>
      <c r="B10" s="1">
        <v>12.95</v>
      </c>
      <c r="C10">
        <v>17</v>
      </c>
      <c r="D10">
        <v>2200</v>
      </c>
      <c r="E10">
        <v>32</v>
      </c>
      <c r="F10" t="s">
        <v>14</v>
      </c>
      <c r="G10" t="s">
        <v>8</v>
      </c>
      <c r="H10" t="s">
        <v>20</v>
      </c>
      <c r="I10">
        <v>48</v>
      </c>
      <c r="J10" t="s">
        <v>34</v>
      </c>
      <c r="K10" t="s">
        <v>35</v>
      </c>
    </row>
    <row r="11" spans="1:11" hidden="1" x14ac:dyDescent="0.3">
      <c r="A11" t="s">
        <v>38</v>
      </c>
      <c r="B11" s="1">
        <f>330.85/25</f>
        <v>13.234000000000002</v>
      </c>
      <c r="C11">
        <v>17</v>
      </c>
      <c r="D11">
        <v>2100</v>
      </c>
      <c r="E11">
        <v>32</v>
      </c>
      <c r="F11" t="s">
        <v>16</v>
      </c>
      <c r="G11" t="s">
        <v>16</v>
      </c>
      <c r="H11" t="s">
        <v>16</v>
      </c>
      <c r="I11">
        <v>47.78</v>
      </c>
      <c r="J11" t="s">
        <v>36</v>
      </c>
      <c r="K11" t="s">
        <v>37</v>
      </c>
    </row>
    <row r="12" spans="1:11" x14ac:dyDescent="0.3">
      <c r="A12" t="s">
        <v>23</v>
      </c>
      <c r="B12" s="1">
        <f>262.95/20</f>
        <v>13.147499999999999</v>
      </c>
      <c r="C12">
        <v>18</v>
      </c>
      <c r="D12">
        <v>2500</v>
      </c>
      <c r="E12">
        <v>32</v>
      </c>
      <c r="F12" t="s">
        <v>14</v>
      </c>
      <c r="G12" t="s">
        <v>16</v>
      </c>
      <c r="H12" t="s">
        <v>20</v>
      </c>
      <c r="I12">
        <v>48</v>
      </c>
      <c r="J12" t="s">
        <v>39</v>
      </c>
      <c r="K12" t="s">
        <v>40</v>
      </c>
    </row>
    <row r="13" spans="1:11" hidden="1" x14ac:dyDescent="0.3">
      <c r="A13" t="s">
        <v>13</v>
      </c>
      <c r="B13" s="1">
        <f>171.95/10</f>
        <v>17.195</v>
      </c>
      <c r="C13">
        <v>15.5</v>
      </c>
      <c r="D13">
        <v>2100</v>
      </c>
      <c r="E13">
        <v>30</v>
      </c>
      <c r="F13" t="s">
        <v>14</v>
      </c>
      <c r="G13" t="s">
        <v>15</v>
      </c>
      <c r="H13" t="s">
        <v>16</v>
      </c>
      <c r="I13">
        <v>48</v>
      </c>
      <c r="J13" t="s">
        <v>41</v>
      </c>
      <c r="K13" t="s">
        <v>42</v>
      </c>
    </row>
    <row r="14" spans="1:11" x14ac:dyDescent="0.3">
      <c r="A14" t="s">
        <v>38</v>
      </c>
      <c r="B14" s="1">
        <v>15.95</v>
      </c>
      <c r="C14">
        <v>15</v>
      </c>
      <c r="D14">
        <v>1800</v>
      </c>
      <c r="E14">
        <v>32</v>
      </c>
      <c r="F14" t="s">
        <v>14</v>
      </c>
      <c r="G14" t="s">
        <v>15</v>
      </c>
      <c r="H14" t="s">
        <v>20</v>
      </c>
      <c r="I14">
        <v>48</v>
      </c>
      <c r="J14" t="s">
        <v>43</v>
      </c>
      <c r="K14" t="s">
        <v>44</v>
      </c>
    </row>
    <row r="15" spans="1:11" x14ac:dyDescent="0.3">
      <c r="A15" t="s">
        <v>47</v>
      </c>
      <c r="B15" s="1">
        <f>199.95/20</f>
        <v>9.9974999999999987</v>
      </c>
      <c r="C15">
        <v>15</v>
      </c>
      <c r="D15">
        <v>2000</v>
      </c>
      <c r="E15">
        <v>32</v>
      </c>
      <c r="F15" t="s">
        <v>14</v>
      </c>
      <c r="G15" t="s">
        <v>16</v>
      </c>
      <c r="H15" t="s">
        <v>20</v>
      </c>
      <c r="I15">
        <v>48</v>
      </c>
      <c r="J15" t="s">
        <v>45</v>
      </c>
      <c r="K15" t="s">
        <v>46</v>
      </c>
    </row>
    <row r="16" spans="1:11" x14ac:dyDescent="0.3">
      <c r="A16" t="s">
        <v>23</v>
      </c>
      <c r="B16" s="1">
        <f>374.95/125</f>
        <v>2.9996</v>
      </c>
      <c r="C16">
        <v>18</v>
      </c>
      <c r="D16">
        <v>2550</v>
      </c>
      <c r="E16">
        <v>32</v>
      </c>
      <c r="F16" t="s">
        <v>14</v>
      </c>
      <c r="G16" t="s">
        <v>8</v>
      </c>
      <c r="H16" t="s">
        <v>20</v>
      </c>
      <c r="I16">
        <v>48</v>
      </c>
      <c r="J16" t="s">
        <v>48</v>
      </c>
      <c r="K16" t="s">
        <v>49</v>
      </c>
    </row>
    <row r="17" spans="1:11" x14ac:dyDescent="0.3">
      <c r="A17" t="s">
        <v>19</v>
      </c>
      <c r="B17" s="1">
        <v>11.95</v>
      </c>
      <c r="C17">
        <v>15</v>
      </c>
      <c r="D17">
        <v>1850</v>
      </c>
      <c r="E17">
        <v>30</v>
      </c>
      <c r="F17" t="s">
        <v>14</v>
      </c>
      <c r="G17" t="s">
        <v>15</v>
      </c>
      <c r="H17" t="s">
        <v>20</v>
      </c>
      <c r="I17">
        <v>48</v>
      </c>
      <c r="J17" t="s">
        <v>50</v>
      </c>
      <c r="K17" t="s">
        <v>51</v>
      </c>
    </row>
    <row r="18" spans="1:11" x14ac:dyDescent="0.3">
      <c r="A18" t="s">
        <v>13</v>
      </c>
      <c r="B18" s="1">
        <f>131.95/10</f>
        <v>13.194999999999999</v>
      </c>
      <c r="C18">
        <v>15.5</v>
      </c>
      <c r="D18">
        <v>2100</v>
      </c>
      <c r="E18">
        <v>30</v>
      </c>
      <c r="F18" t="s">
        <v>14</v>
      </c>
      <c r="G18" t="s">
        <v>8</v>
      </c>
      <c r="H18" t="s">
        <v>20</v>
      </c>
      <c r="I18">
        <v>48</v>
      </c>
      <c r="J18" t="s">
        <v>52</v>
      </c>
      <c r="K18" t="s">
        <v>53</v>
      </c>
    </row>
    <row r="19" spans="1:11" hidden="1" x14ac:dyDescent="0.3">
      <c r="A19" t="s">
        <v>13</v>
      </c>
      <c r="B19" s="1">
        <f>123.95/10</f>
        <v>12.395</v>
      </c>
      <c r="C19">
        <v>12.5</v>
      </c>
      <c r="D19">
        <v>1650</v>
      </c>
      <c r="E19">
        <v>25</v>
      </c>
      <c r="F19" t="s">
        <v>14</v>
      </c>
      <c r="G19" t="s">
        <v>15</v>
      </c>
      <c r="H19" t="s">
        <v>16</v>
      </c>
      <c r="I19">
        <v>36</v>
      </c>
      <c r="J19" t="s">
        <v>54</v>
      </c>
      <c r="K19" t="s">
        <v>55</v>
      </c>
    </row>
    <row r="20" spans="1:11" x14ac:dyDescent="0.3">
      <c r="A20" t="s">
        <v>13</v>
      </c>
      <c r="B20" s="1">
        <f>117.95/10</f>
        <v>11.795</v>
      </c>
      <c r="C20">
        <v>8.5</v>
      </c>
      <c r="D20">
        <v>1100</v>
      </c>
      <c r="E20">
        <v>20</v>
      </c>
      <c r="F20" t="s">
        <v>14</v>
      </c>
      <c r="G20" t="s">
        <v>15</v>
      </c>
      <c r="H20" t="s">
        <v>20</v>
      </c>
      <c r="I20">
        <v>24</v>
      </c>
      <c r="J20" t="s">
        <v>56</v>
      </c>
      <c r="K20" t="s">
        <v>57</v>
      </c>
    </row>
    <row r="21" spans="1:11" x14ac:dyDescent="0.3">
      <c r="A21" t="s">
        <v>23</v>
      </c>
      <c r="B21" s="1">
        <f>374.95/25</f>
        <v>14.997999999999999</v>
      </c>
      <c r="C21">
        <v>18</v>
      </c>
      <c r="D21">
        <v>2550</v>
      </c>
      <c r="E21">
        <v>32</v>
      </c>
      <c r="F21" t="s">
        <v>14</v>
      </c>
      <c r="G21" t="s">
        <v>8</v>
      </c>
      <c r="H21" t="s">
        <v>20</v>
      </c>
      <c r="I21">
        <v>48</v>
      </c>
      <c r="J21" t="s">
        <v>58</v>
      </c>
      <c r="K21" t="s">
        <v>59</v>
      </c>
    </row>
    <row r="22" spans="1:11" x14ac:dyDescent="0.3">
      <c r="A22" t="s">
        <v>19</v>
      </c>
      <c r="B22" s="1">
        <v>12.95</v>
      </c>
      <c r="C22">
        <v>22</v>
      </c>
      <c r="D22">
        <v>2200</v>
      </c>
      <c r="E22">
        <v>32</v>
      </c>
      <c r="F22" t="s">
        <v>14</v>
      </c>
      <c r="G22" t="s">
        <v>15</v>
      </c>
      <c r="H22" t="s">
        <v>20</v>
      </c>
      <c r="I22">
        <v>48</v>
      </c>
      <c r="J22" t="s">
        <v>60</v>
      </c>
      <c r="K22" t="s">
        <v>61</v>
      </c>
    </row>
    <row r="23" spans="1:11" x14ac:dyDescent="0.3">
      <c r="A23" t="s">
        <v>23</v>
      </c>
      <c r="B23" s="1">
        <f>374.95/25</f>
        <v>14.997999999999999</v>
      </c>
      <c r="C23">
        <v>15</v>
      </c>
      <c r="D23">
        <v>2350</v>
      </c>
      <c r="E23">
        <v>25</v>
      </c>
      <c r="F23" t="s">
        <v>14</v>
      </c>
      <c r="G23" t="s">
        <v>8</v>
      </c>
      <c r="H23" t="s">
        <v>20</v>
      </c>
      <c r="I23">
        <v>48</v>
      </c>
      <c r="J23" t="s">
        <v>62</v>
      </c>
      <c r="K23" t="s">
        <v>63</v>
      </c>
    </row>
    <row r="24" spans="1:11" x14ac:dyDescent="0.3">
      <c r="A24" t="s">
        <v>23</v>
      </c>
      <c r="B24" s="1">
        <f>262.95/20</f>
        <v>13.147499999999999</v>
      </c>
      <c r="C24">
        <v>18</v>
      </c>
      <c r="D24">
        <v>2400</v>
      </c>
      <c r="E24">
        <v>32</v>
      </c>
      <c r="F24" t="s">
        <v>14</v>
      </c>
      <c r="G24" t="s">
        <v>16</v>
      </c>
      <c r="H24" t="s">
        <v>20</v>
      </c>
      <c r="I24">
        <v>48</v>
      </c>
      <c r="J24" t="s">
        <v>64</v>
      </c>
      <c r="K24" t="s">
        <v>65</v>
      </c>
    </row>
    <row r="25" spans="1:11" x14ac:dyDescent="0.3">
      <c r="A25" t="s">
        <v>23</v>
      </c>
      <c r="B25" s="1">
        <f>374.95/25</f>
        <v>14.997999999999999</v>
      </c>
      <c r="C25">
        <v>12</v>
      </c>
      <c r="D25">
        <v>1800</v>
      </c>
      <c r="E25">
        <v>20</v>
      </c>
      <c r="F25" t="s">
        <v>14</v>
      </c>
      <c r="G25" t="s">
        <v>8</v>
      </c>
      <c r="H25" t="s">
        <v>20</v>
      </c>
      <c r="I25">
        <v>48</v>
      </c>
      <c r="J25" t="s">
        <v>66</v>
      </c>
      <c r="K25" t="s">
        <v>67</v>
      </c>
    </row>
    <row r="26" spans="1:11" x14ac:dyDescent="0.3">
      <c r="A26" t="s">
        <v>13</v>
      </c>
      <c r="B26" s="1">
        <f>114.95/10</f>
        <v>11.495000000000001</v>
      </c>
      <c r="C26">
        <v>12</v>
      </c>
      <c r="D26">
        <v>1650</v>
      </c>
      <c r="E26">
        <v>25</v>
      </c>
      <c r="F26" t="s">
        <v>14</v>
      </c>
      <c r="G26" t="s">
        <v>15</v>
      </c>
      <c r="H26" t="s">
        <v>20</v>
      </c>
      <c r="I26">
        <v>48</v>
      </c>
      <c r="J26" t="s">
        <v>68</v>
      </c>
      <c r="K26" t="s">
        <v>69</v>
      </c>
    </row>
    <row r="27" spans="1:11" hidden="1" x14ac:dyDescent="0.3">
      <c r="A27" t="s">
        <v>13</v>
      </c>
      <c r="B27" s="1">
        <f>171.95/10</f>
        <v>17.195</v>
      </c>
      <c r="C27">
        <v>15.5</v>
      </c>
      <c r="D27">
        <v>2200</v>
      </c>
      <c r="E27">
        <v>25</v>
      </c>
      <c r="F27" t="s">
        <v>14</v>
      </c>
      <c r="G27" t="s">
        <v>15</v>
      </c>
      <c r="H27" t="s">
        <v>16</v>
      </c>
      <c r="I27">
        <v>48</v>
      </c>
      <c r="J27" t="s">
        <v>70</v>
      </c>
      <c r="K27" t="s">
        <v>71</v>
      </c>
    </row>
    <row r="28" spans="1:11" x14ac:dyDescent="0.3">
      <c r="A28" t="s">
        <v>23</v>
      </c>
      <c r="B28" s="1">
        <f>262.95/20</f>
        <v>13.147499999999999</v>
      </c>
      <c r="C28">
        <v>18</v>
      </c>
      <c r="D28">
        <v>2600</v>
      </c>
      <c r="E28">
        <v>32</v>
      </c>
      <c r="F28" t="s">
        <v>14</v>
      </c>
      <c r="G28" t="s">
        <v>16</v>
      </c>
      <c r="H28" t="s">
        <v>20</v>
      </c>
      <c r="I28">
        <v>48</v>
      </c>
      <c r="J28" t="s">
        <v>72</v>
      </c>
      <c r="K28" t="s">
        <v>73</v>
      </c>
    </row>
    <row r="29" spans="1:11" x14ac:dyDescent="0.3">
      <c r="A29" t="s">
        <v>19</v>
      </c>
      <c r="B29" s="1">
        <v>12.95</v>
      </c>
      <c r="C29">
        <v>17</v>
      </c>
      <c r="D29">
        <v>2200</v>
      </c>
      <c r="E29">
        <v>32</v>
      </c>
      <c r="F29" t="s">
        <v>14</v>
      </c>
      <c r="G29" t="s">
        <v>8</v>
      </c>
      <c r="H29" t="s">
        <v>20</v>
      </c>
      <c r="I29">
        <v>48</v>
      </c>
      <c r="J29" t="s">
        <v>74</v>
      </c>
      <c r="K29" t="s">
        <v>75</v>
      </c>
    </row>
    <row r="30" spans="1:11" x14ac:dyDescent="0.3">
      <c r="A30" t="s">
        <v>19</v>
      </c>
      <c r="B30" s="1">
        <v>12.95</v>
      </c>
      <c r="C30">
        <v>18</v>
      </c>
      <c r="D30">
        <v>2250</v>
      </c>
      <c r="E30">
        <v>32</v>
      </c>
      <c r="F30" t="s">
        <v>14</v>
      </c>
      <c r="G30" t="s">
        <v>15</v>
      </c>
      <c r="H30" t="s">
        <v>20</v>
      </c>
      <c r="I30">
        <v>48</v>
      </c>
      <c r="J30" t="s">
        <v>76</v>
      </c>
      <c r="K30" t="s">
        <v>77</v>
      </c>
    </row>
    <row r="31" spans="1:11" x14ac:dyDescent="0.3">
      <c r="A31" t="s">
        <v>13</v>
      </c>
      <c r="B31" s="1">
        <f>117.95/10</f>
        <v>11.795</v>
      </c>
      <c r="C31">
        <v>8.5</v>
      </c>
      <c r="D31">
        <v>1100</v>
      </c>
      <c r="E31">
        <v>25</v>
      </c>
      <c r="F31" t="s">
        <v>14</v>
      </c>
      <c r="G31" t="s">
        <v>15</v>
      </c>
      <c r="H31" t="s">
        <v>20</v>
      </c>
      <c r="I31">
        <v>24</v>
      </c>
      <c r="J31" t="s">
        <v>78</v>
      </c>
      <c r="K31" t="s">
        <v>79</v>
      </c>
    </row>
    <row r="32" spans="1:11" x14ac:dyDescent="0.3">
      <c r="A32" t="s">
        <v>82</v>
      </c>
      <c r="B32" s="1">
        <v>11.69</v>
      </c>
      <c r="C32">
        <v>12</v>
      </c>
      <c r="D32">
        <v>1650</v>
      </c>
      <c r="E32">
        <v>32</v>
      </c>
      <c r="F32" t="s">
        <v>14</v>
      </c>
      <c r="G32" t="s">
        <v>16</v>
      </c>
      <c r="H32" t="s">
        <v>20</v>
      </c>
      <c r="I32">
        <v>48</v>
      </c>
      <c r="J32" t="s">
        <v>80</v>
      </c>
      <c r="K32" t="s">
        <v>81</v>
      </c>
    </row>
    <row r="33" spans="1:11" x14ac:dyDescent="0.3">
      <c r="A33" t="s">
        <v>23</v>
      </c>
      <c r="B33" s="1">
        <f>374.95/25</f>
        <v>14.997999999999999</v>
      </c>
      <c r="C33">
        <v>15</v>
      </c>
      <c r="D33">
        <v>2250</v>
      </c>
      <c r="E33">
        <v>30</v>
      </c>
      <c r="F33" t="s">
        <v>14</v>
      </c>
      <c r="G33" t="s">
        <v>8</v>
      </c>
      <c r="H33" t="s">
        <v>20</v>
      </c>
      <c r="I33">
        <v>48</v>
      </c>
      <c r="J33" t="s">
        <v>83</v>
      </c>
      <c r="K33" t="s">
        <v>84</v>
      </c>
    </row>
    <row r="34" spans="1:11" x14ac:dyDescent="0.3">
      <c r="A34" t="s">
        <v>19</v>
      </c>
      <c r="B34" s="1">
        <v>11.95</v>
      </c>
      <c r="C34">
        <v>15</v>
      </c>
      <c r="D34">
        <v>2000</v>
      </c>
      <c r="E34">
        <v>30</v>
      </c>
      <c r="F34" t="s">
        <v>14</v>
      </c>
      <c r="G34" t="s">
        <v>15</v>
      </c>
      <c r="H34" t="s">
        <v>20</v>
      </c>
      <c r="I34">
        <v>48</v>
      </c>
      <c r="J34" t="s">
        <v>85</v>
      </c>
      <c r="K34" t="s">
        <v>86</v>
      </c>
    </row>
    <row r="35" spans="1:11" x14ac:dyDescent="0.3">
      <c r="A35" t="s">
        <v>38</v>
      </c>
      <c r="B35" s="1">
        <f>343.35/25</f>
        <v>13.734000000000002</v>
      </c>
      <c r="C35">
        <v>8</v>
      </c>
      <c r="D35">
        <v>1200</v>
      </c>
      <c r="E35">
        <v>32</v>
      </c>
      <c r="F35" t="s">
        <v>14</v>
      </c>
      <c r="G35" t="s">
        <v>15</v>
      </c>
      <c r="H35" t="s">
        <v>20</v>
      </c>
      <c r="I35">
        <v>23.78</v>
      </c>
      <c r="J35" t="s">
        <v>87</v>
      </c>
      <c r="K35" t="s">
        <v>88</v>
      </c>
    </row>
    <row r="36" spans="1:11" x14ac:dyDescent="0.3">
      <c r="A36" t="s">
        <v>23</v>
      </c>
      <c r="B36" s="1">
        <f>262.95/20</f>
        <v>13.147499999999999</v>
      </c>
      <c r="C36">
        <v>18</v>
      </c>
      <c r="D36">
        <v>2500</v>
      </c>
      <c r="E36">
        <v>32</v>
      </c>
      <c r="F36" t="s">
        <v>14</v>
      </c>
      <c r="G36" t="s">
        <v>16</v>
      </c>
      <c r="H36" t="s">
        <v>20</v>
      </c>
      <c r="I36">
        <v>48</v>
      </c>
      <c r="J36" t="s">
        <v>89</v>
      </c>
      <c r="K36" t="s">
        <v>90</v>
      </c>
    </row>
    <row r="37" spans="1:11" x14ac:dyDescent="0.3">
      <c r="A37" t="s">
        <v>38</v>
      </c>
      <c r="B37" s="1">
        <f>343.35/25</f>
        <v>13.734000000000002</v>
      </c>
      <c r="C37">
        <v>8</v>
      </c>
      <c r="D37">
        <v>1250</v>
      </c>
      <c r="E37">
        <v>30</v>
      </c>
      <c r="F37" t="s">
        <v>14</v>
      </c>
      <c r="G37" t="s">
        <v>15</v>
      </c>
      <c r="H37" t="s">
        <v>20</v>
      </c>
      <c r="I37">
        <v>23.78</v>
      </c>
      <c r="J37" t="s">
        <v>91</v>
      </c>
      <c r="K37" t="s">
        <v>92</v>
      </c>
    </row>
    <row r="38" spans="1:11" x14ac:dyDescent="0.3">
      <c r="A38" t="s">
        <v>23</v>
      </c>
      <c r="B38" s="1">
        <f>374.95/25</f>
        <v>14.997999999999999</v>
      </c>
      <c r="C38">
        <v>18</v>
      </c>
      <c r="D38">
        <v>2450</v>
      </c>
      <c r="E38">
        <v>32</v>
      </c>
      <c r="F38" t="s">
        <v>14</v>
      </c>
      <c r="G38" t="s">
        <v>16</v>
      </c>
      <c r="H38" t="s">
        <v>20</v>
      </c>
      <c r="I38">
        <v>48</v>
      </c>
      <c r="J38" t="s">
        <v>93</v>
      </c>
      <c r="K38" t="s">
        <v>94</v>
      </c>
    </row>
    <row r="39" spans="1:11" hidden="1" x14ac:dyDescent="0.3">
      <c r="A39" t="s">
        <v>38</v>
      </c>
      <c r="B39" s="1">
        <v>12.95</v>
      </c>
      <c r="C39">
        <v>17</v>
      </c>
      <c r="D39">
        <v>2200</v>
      </c>
      <c r="E39">
        <v>32</v>
      </c>
      <c r="F39" t="s">
        <v>16</v>
      </c>
      <c r="G39" t="s">
        <v>16</v>
      </c>
      <c r="H39" t="s">
        <v>16</v>
      </c>
      <c r="I39">
        <v>47.78</v>
      </c>
      <c r="J39" t="s">
        <v>95</v>
      </c>
      <c r="K39" t="s">
        <v>96</v>
      </c>
    </row>
    <row r="40" spans="1:11" x14ac:dyDescent="0.3">
      <c r="A40" t="s">
        <v>38</v>
      </c>
      <c r="B40" s="1">
        <v>16.95</v>
      </c>
      <c r="C40">
        <v>15</v>
      </c>
      <c r="D40">
        <v>1800</v>
      </c>
      <c r="E40">
        <v>32</v>
      </c>
      <c r="F40" t="s">
        <v>14</v>
      </c>
      <c r="G40" t="s">
        <v>15</v>
      </c>
      <c r="H40" t="s">
        <v>20</v>
      </c>
      <c r="I40">
        <v>48</v>
      </c>
      <c r="J40" t="s">
        <v>97</v>
      </c>
      <c r="K40" t="s">
        <v>98</v>
      </c>
    </row>
    <row r="41" spans="1:11" x14ac:dyDescent="0.3">
      <c r="A41" t="s">
        <v>13</v>
      </c>
      <c r="B41" s="1">
        <f>114.95/10</f>
        <v>11.495000000000001</v>
      </c>
      <c r="C41">
        <v>12</v>
      </c>
      <c r="D41">
        <v>1650</v>
      </c>
      <c r="E41">
        <v>25</v>
      </c>
      <c r="F41" t="s">
        <v>14</v>
      </c>
      <c r="G41" t="s">
        <v>15</v>
      </c>
      <c r="H41" t="s">
        <v>20</v>
      </c>
      <c r="I41">
        <v>48</v>
      </c>
      <c r="J41" t="s">
        <v>99</v>
      </c>
      <c r="K41" t="s">
        <v>100</v>
      </c>
    </row>
    <row r="42" spans="1:11" x14ac:dyDescent="0.3">
      <c r="A42" t="s">
        <v>23</v>
      </c>
      <c r="B42" s="1">
        <f>374.95/25</f>
        <v>14.997999999999999</v>
      </c>
      <c r="C42">
        <v>15</v>
      </c>
      <c r="D42">
        <v>2150</v>
      </c>
      <c r="E42">
        <v>25</v>
      </c>
      <c r="F42" t="s">
        <v>14</v>
      </c>
      <c r="G42" t="s">
        <v>8</v>
      </c>
      <c r="H42" t="s">
        <v>20</v>
      </c>
      <c r="I42">
        <v>48</v>
      </c>
      <c r="J42" t="s">
        <v>101</v>
      </c>
      <c r="K42" t="s">
        <v>102</v>
      </c>
    </row>
    <row r="43" spans="1:11" x14ac:dyDescent="0.3">
      <c r="A43" t="s">
        <v>82</v>
      </c>
      <c r="B43" s="1">
        <v>17.95</v>
      </c>
      <c r="C43">
        <v>14.5</v>
      </c>
      <c r="D43">
        <v>1700</v>
      </c>
      <c r="E43">
        <v>32</v>
      </c>
      <c r="F43" t="s">
        <v>14</v>
      </c>
      <c r="G43" t="s">
        <v>16</v>
      </c>
      <c r="H43" t="s">
        <v>20</v>
      </c>
      <c r="I43">
        <v>48</v>
      </c>
      <c r="J43" t="s">
        <v>103</v>
      </c>
      <c r="K43" t="s">
        <v>104</v>
      </c>
    </row>
    <row r="44" spans="1:11" x14ac:dyDescent="0.3">
      <c r="A44" t="s">
        <v>82</v>
      </c>
      <c r="B44" s="1">
        <v>16.95</v>
      </c>
      <c r="C44">
        <v>8</v>
      </c>
      <c r="D44">
        <v>1050</v>
      </c>
      <c r="E44">
        <v>17</v>
      </c>
      <c r="F44" t="s">
        <v>14</v>
      </c>
      <c r="G44" t="s">
        <v>16</v>
      </c>
      <c r="H44" t="s">
        <v>20</v>
      </c>
      <c r="I44">
        <v>24</v>
      </c>
      <c r="J44" t="s">
        <v>105</v>
      </c>
      <c r="K44" t="s">
        <v>106</v>
      </c>
    </row>
    <row r="45" spans="1:11" hidden="1" x14ac:dyDescent="0.3">
      <c r="A45" t="s">
        <v>13</v>
      </c>
      <c r="B45" s="1">
        <f>123.95/10</f>
        <v>12.395</v>
      </c>
      <c r="C45">
        <v>12.5</v>
      </c>
      <c r="D45">
        <v>1650</v>
      </c>
      <c r="E45">
        <v>25</v>
      </c>
      <c r="F45" t="s">
        <v>14</v>
      </c>
      <c r="G45" t="s">
        <v>15</v>
      </c>
      <c r="H45" t="s">
        <v>16</v>
      </c>
      <c r="I45">
        <v>36</v>
      </c>
      <c r="J45" t="s">
        <v>107</v>
      </c>
      <c r="K45" t="s">
        <v>108</v>
      </c>
    </row>
    <row r="46" spans="1:11" hidden="1" x14ac:dyDescent="0.3">
      <c r="A46" t="s">
        <v>13</v>
      </c>
      <c r="B46" s="1">
        <f>171.95/10</f>
        <v>17.195</v>
      </c>
      <c r="C46">
        <v>15.5</v>
      </c>
      <c r="D46">
        <v>2200</v>
      </c>
      <c r="E46">
        <v>25</v>
      </c>
      <c r="F46" t="s">
        <v>14</v>
      </c>
      <c r="G46" t="s">
        <v>15</v>
      </c>
      <c r="H46" t="s">
        <v>16</v>
      </c>
      <c r="I46">
        <v>48</v>
      </c>
      <c r="J46" t="s">
        <v>109</v>
      </c>
      <c r="K46" t="s">
        <v>110</v>
      </c>
    </row>
    <row r="47" spans="1:11" x14ac:dyDescent="0.3">
      <c r="A47" t="s">
        <v>19</v>
      </c>
      <c r="B47" s="1">
        <v>14.95</v>
      </c>
      <c r="C47">
        <v>9</v>
      </c>
      <c r="D47">
        <v>1200</v>
      </c>
      <c r="E47">
        <v>18</v>
      </c>
      <c r="F47" t="s">
        <v>14</v>
      </c>
      <c r="G47" t="s">
        <v>15</v>
      </c>
      <c r="H47" t="s">
        <v>20</v>
      </c>
      <c r="I47">
        <v>24</v>
      </c>
      <c r="J47" t="s">
        <v>111</v>
      </c>
      <c r="K47" t="s">
        <v>112</v>
      </c>
    </row>
    <row r="48" spans="1:11" x14ac:dyDescent="0.3">
      <c r="A48" t="s">
        <v>13</v>
      </c>
      <c r="B48" s="1">
        <f>114.95/10</f>
        <v>11.495000000000001</v>
      </c>
      <c r="C48">
        <v>12</v>
      </c>
      <c r="D48">
        <v>1650</v>
      </c>
      <c r="E48">
        <v>30</v>
      </c>
      <c r="F48" t="s">
        <v>14</v>
      </c>
      <c r="G48" t="s">
        <v>15</v>
      </c>
      <c r="H48" t="s">
        <v>20</v>
      </c>
      <c r="I48">
        <v>48</v>
      </c>
      <c r="J48" t="s">
        <v>113</v>
      </c>
      <c r="K48" t="s">
        <v>114</v>
      </c>
    </row>
    <row r="49" spans="1:11" x14ac:dyDescent="0.3">
      <c r="A49" t="s">
        <v>82</v>
      </c>
      <c r="B49" s="1">
        <v>9.98</v>
      </c>
      <c r="C49">
        <v>12</v>
      </c>
      <c r="D49">
        <v>1600</v>
      </c>
      <c r="E49">
        <v>32</v>
      </c>
      <c r="F49" t="s">
        <v>14</v>
      </c>
      <c r="G49" t="s">
        <v>16</v>
      </c>
      <c r="H49" t="s">
        <v>20</v>
      </c>
      <c r="I49">
        <v>48</v>
      </c>
      <c r="J49" t="s">
        <v>115</v>
      </c>
      <c r="K49" t="s">
        <v>116</v>
      </c>
    </row>
    <row r="50" spans="1:11" x14ac:dyDescent="0.3">
      <c r="A50" t="s">
        <v>38</v>
      </c>
      <c r="B50" s="1">
        <f>312.15/25</f>
        <v>12.485999999999999</v>
      </c>
      <c r="C50">
        <v>15</v>
      </c>
      <c r="D50">
        <v>2200</v>
      </c>
      <c r="E50">
        <v>32</v>
      </c>
      <c r="F50" t="s">
        <v>14</v>
      </c>
      <c r="G50" t="s">
        <v>15</v>
      </c>
      <c r="H50" t="s">
        <v>20</v>
      </c>
      <c r="I50">
        <v>48</v>
      </c>
      <c r="J50" t="s">
        <v>117</v>
      </c>
      <c r="K50" t="s">
        <v>118</v>
      </c>
    </row>
    <row r="51" spans="1:11" x14ac:dyDescent="0.3">
      <c r="A51" t="s">
        <v>23</v>
      </c>
      <c r="B51" s="1">
        <f>374.95/25</f>
        <v>14.997999999999999</v>
      </c>
      <c r="C51">
        <v>12</v>
      </c>
      <c r="D51">
        <v>1800</v>
      </c>
      <c r="E51">
        <v>30</v>
      </c>
      <c r="F51" t="s">
        <v>14</v>
      </c>
      <c r="G51" t="s">
        <v>8</v>
      </c>
      <c r="H51" t="s">
        <v>20</v>
      </c>
      <c r="I51">
        <v>48</v>
      </c>
      <c r="J51" t="s">
        <v>119</v>
      </c>
      <c r="K51" t="s">
        <v>120</v>
      </c>
    </row>
    <row r="52" spans="1:11" hidden="1" x14ac:dyDescent="0.3">
      <c r="A52" t="s">
        <v>13</v>
      </c>
      <c r="B52" s="1">
        <f>123.95/20</f>
        <v>6.1974999999999998</v>
      </c>
      <c r="C52">
        <v>12.5</v>
      </c>
      <c r="D52">
        <v>1650</v>
      </c>
      <c r="E52">
        <v>30</v>
      </c>
      <c r="F52" t="s">
        <v>14</v>
      </c>
      <c r="G52" t="s">
        <v>15</v>
      </c>
      <c r="H52" t="s">
        <v>16</v>
      </c>
      <c r="I52">
        <v>36</v>
      </c>
      <c r="J52" t="s">
        <v>121</v>
      </c>
      <c r="K52" t="s">
        <v>122</v>
      </c>
    </row>
    <row r="53" spans="1:11" x14ac:dyDescent="0.3">
      <c r="A53" t="s">
        <v>38</v>
      </c>
      <c r="B53" s="1">
        <f>299.95/25</f>
        <v>11.997999999999999</v>
      </c>
      <c r="C53">
        <v>15</v>
      </c>
      <c r="D53">
        <v>2200</v>
      </c>
      <c r="E53">
        <v>32</v>
      </c>
      <c r="F53" t="s">
        <v>14</v>
      </c>
      <c r="G53" t="s">
        <v>15</v>
      </c>
      <c r="H53" t="s">
        <v>20</v>
      </c>
      <c r="I53">
        <v>48</v>
      </c>
      <c r="J53" t="s">
        <v>123</v>
      </c>
      <c r="K53" t="s">
        <v>124</v>
      </c>
    </row>
    <row r="54" spans="1:11" x14ac:dyDescent="0.3">
      <c r="A54" t="s">
        <v>23</v>
      </c>
      <c r="B54" s="1">
        <f>374.95/25</f>
        <v>14.997999999999999</v>
      </c>
      <c r="C54">
        <v>18</v>
      </c>
      <c r="D54">
        <v>2650</v>
      </c>
      <c r="E54">
        <v>32</v>
      </c>
      <c r="F54" t="s">
        <v>14</v>
      </c>
      <c r="G54" t="s">
        <v>8</v>
      </c>
      <c r="H54" t="s">
        <v>20</v>
      </c>
      <c r="I54">
        <v>48</v>
      </c>
      <c r="J54" t="s">
        <v>125</v>
      </c>
      <c r="K54" t="s">
        <v>126</v>
      </c>
    </row>
    <row r="55" spans="1:11" x14ac:dyDescent="0.3">
      <c r="A55" t="s">
        <v>19</v>
      </c>
      <c r="B55" s="1">
        <v>11.95</v>
      </c>
      <c r="C55">
        <v>18</v>
      </c>
      <c r="D55">
        <v>1800</v>
      </c>
      <c r="E55">
        <v>25</v>
      </c>
      <c r="F55" t="s">
        <v>14</v>
      </c>
      <c r="G55" t="s">
        <v>8</v>
      </c>
      <c r="H55" t="s">
        <v>20</v>
      </c>
      <c r="I55">
        <v>48</v>
      </c>
      <c r="J55" t="s">
        <v>127</v>
      </c>
      <c r="K55" t="s">
        <v>128</v>
      </c>
    </row>
    <row r="56" spans="1:11" x14ac:dyDescent="0.3">
      <c r="A56" t="s">
        <v>19</v>
      </c>
      <c r="B56" s="1">
        <v>11.95</v>
      </c>
      <c r="C56">
        <v>12</v>
      </c>
      <c r="D56">
        <v>1800</v>
      </c>
      <c r="E56">
        <v>25</v>
      </c>
      <c r="F56" t="s">
        <v>14</v>
      </c>
      <c r="G56" t="s">
        <v>8</v>
      </c>
      <c r="H56" t="s">
        <v>20</v>
      </c>
      <c r="I56">
        <v>48</v>
      </c>
      <c r="J56" t="s">
        <v>129</v>
      </c>
      <c r="K56" t="s">
        <v>130</v>
      </c>
    </row>
    <row r="57" spans="1:11" x14ac:dyDescent="0.3">
      <c r="A57" t="s">
        <v>38</v>
      </c>
      <c r="B57" s="1">
        <f>374.65/25</f>
        <v>14.985999999999999</v>
      </c>
      <c r="C57">
        <v>11.5</v>
      </c>
      <c r="D57">
        <v>1700</v>
      </c>
      <c r="E57">
        <v>32</v>
      </c>
      <c r="F57" t="s">
        <v>14</v>
      </c>
      <c r="G57" t="s">
        <v>15</v>
      </c>
      <c r="H57" t="s">
        <v>20</v>
      </c>
      <c r="I57">
        <v>47.78</v>
      </c>
      <c r="J57" t="s">
        <v>131</v>
      </c>
      <c r="K57" t="s">
        <v>132</v>
      </c>
    </row>
    <row r="58" spans="1:11" x14ac:dyDescent="0.3">
      <c r="A58" t="s">
        <v>38</v>
      </c>
      <c r="B58" s="1">
        <f>343.35/25</f>
        <v>13.734000000000002</v>
      </c>
      <c r="C58">
        <v>8</v>
      </c>
      <c r="D58">
        <v>1250</v>
      </c>
      <c r="E58">
        <v>18</v>
      </c>
      <c r="F58" t="s">
        <v>14</v>
      </c>
      <c r="G58" t="s">
        <v>15</v>
      </c>
      <c r="H58" t="s">
        <v>20</v>
      </c>
      <c r="I58">
        <v>23.78</v>
      </c>
      <c r="J58" t="s">
        <v>133</v>
      </c>
      <c r="K58" t="s">
        <v>134</v>
      </c>
    </row>
    <row r="59" spans="1:11" x14ac:dyDescent="0.3">
      <c r="A59" t="s">
        <v>19</v>
      </c>
      <c r="B59" s="1">
        <v>16.95</v>
      </c>
      <c r="C59">
        <v>13</v>
      </c>
      <c r="D59">
        <v>1600</v>
      </c>
      <c r="E59">
        <v>25</v>
      </c>
      <c r="F59" t="s">
        <v>14</v>
      </c>
      <c r="G59" t="s">
        <v>15</v>
      </c>
      <c r="H59" t="s">
        <v>20</v>
      </c>
      <c r="I59">
        <v>36</v>
      </c>
      <c r="J59" t="s">
        <v>135</v>
      </c>
      <c r="K59" t="s">
        <v>136</v>
      </c>
    </row>
    <row r="60" spans="1:11" hidden="1" x14ac:dyDescent="0.3">
      <c r="A60" t="s">
        <v>13</v>
      </c>
      <c r="B60" s="1">
        <v>171.95</v>
      </c>
      <c r="C60">
        <v>15.5</v>
      </c>
      <c r="D60">
        <v>2100</v>
      </c>
      <c r="E60">
        <v>30</v>
      </c>
      <c r="F60" t="s">
        <v>14</v>
      </c>
      <c r="G60" t="s">
        <v>15</v>
      </c>
      <c r="H60" t="s">
        <v>16</v>
      </c>
      <c r="I60">
        <v>48</v>
      </c>
      <c r="J60" t="s">
        <v>137</v>
      </c>
      <c r="K60" t="s">
        <v>138</v>
      </c>
    </row>
    <row r="61" spans="1:11" x14ac:dyDescent="0.3">
      <c r="A61" t="s">
        <v>19</v>
      </c>
      <c r="B61" s="1">
        <v>12.95</v>
      </c>
      <c r="C61">
        <v>17</v>
      </c>
      <c r="D61">
        <v>2200</v>
      </c>
      <c r="E61">
        <v>32</v>
      </c>
      <c r="F61" t="s">
        <v>14</v>
      </c>
      <c r="G61" t="s">
        <v>8</v>
      </c>
      <c r="H61" t="s">
        <v>20</v>
      </c>
      <c r="I61">
        <v>48</v>
      </c>
      <c r="J61" t="s">
        <v>139</v>
      </c>
      <c r="K61" t="s">
        <v>140</v>
      </c>
    </row>
    <row r="62" spans="1:11" x14ac:dyDescent="0.3">
      <c r="A62" t="s">
        <v>19</v>
      </c>
      <c r="B62" s="1">
        <v>12.95</v>
      </c>
      <c r="C62">
        <v>18</v>
      </c>
      <c r="D62">
        <v>2400</v>
      </c>
      <c r="E62">
        <v>32</v>
      </c>
      <c r="F62" t="s">
        <v>14</v>
      </c>
      <c r="G62" t="s">
        <v>15</v>
      </c>
      <c r="H62" t="s">
        <v>20</v>
      </c>
      <c r="I62">
        <v>48</v>
      </c>
      <c r="J62" t="s">
        <v>141</v>
      </c>
      <c r="K62" t="s">
        <v>142</v>
      </c>
    </row>
    <row r="63" spans="1:11" x14ac:dyDescent="0.3">
      <c r="A63" t="s">
        <v>19</v>
      </c>
      <c r="B63" s="1">
        <v>32.950000000000003</v>
      </c>
      <c r="C63">
        <v>9</v>
      </c>
      <c r="D63">
        <v>1150</v>
      </c>
      <c r="E63">
        <v>18</v>
      </c>
      <c r="F63" t="s">
        <v>14</v>
      </c>
      <c r="G63" t="s">
        <v>8</v>
      </c>
      <c r="H63" t="s">
        <v>20</v>
      </c>
      <c r="I63">
        <v>24</v>
      </c>
      <c r="J63" t="s">
        <v>143</v>
      </c>
      <c r="K63" t="s">
        <v>144</v>
      </c>
    </row>
    <row r="64" spans="1:11" x14ac:dyDescent="0.3">
      <c r="A64" t="s">
        <v>13</v>
      </c>
      <c r="B64" s="1">
        <f>114.95/10</f>
        <v>11.495000000000001</v>
      </c>
      <c r="C64">
        <v>12</v>
      </c>
      <c r="D64">
        <v>1650</v>
      </c>
      <c r="E64">
        <v>25</v>
      </c>
      <c r="F64" t="s">
        <v>14</v>
      </c>
      <c r="G64" t="s">
        <v>15</v>
      </c>
      <c r="H64" t="s">
        <v>20</v>
      </c>
      <c r="I64">
        <v>48</v>
      </c>
      <c r="J64" t="s">
        <v>145</v>
      </c>
      <c r="K64" t="s">
        <v>146</v>
      </c>
    </row>
    <row r="65" spans="1:11" x14ac:dyDescent="0.3">
      <c r="A65" t="s">
        <v>23</v>
      </c>
      <c r="B65" s="1">
        <f>374.95/25</f>
        <v>14.997999999999999</v>
      </c>
      <c r="C65">
        <v>12</v>
      </c>
      <c r="D65">
        <v>1750</v>
      </c>
      <c r="E65">
        <v>25</v>
      </c>
      <c r="F65" t="s">
        <v>14</v>
      </c>
      <c r="G65" t="s">
        <v>8</v>
      </c>
      <c r="H65" t="s">
        <v>20</v>
      </c>
      <c r="I65">
        <v>48</v>
      </c>
      <c r="J65" t="s">
        <v>147</v>
      </c>
      <c r="K65" t="s">
        <v>148</v>
      </c>
    </row>
    <row r="66" spans="1:11" x14ac:dyDescent="0.3">
      <c r="A66" t="s">
        <v>38</v>
      </c>
      <c r="B66" s="1">
        <f>374.95/25</f>
        <v>14.997999999999999</v>
      </c>
      <c r="C66">
        <v>11.5</v>
      </c>
      <c r="D66">
        <v>1800</v>
      </c>
      <c r="E66">
        <v>32</v>
      </c>
      <c r="F66" t="s">
        <v>14</v>
      </c>
      <c r="G66" t="s">
        <v>15</v>
      </c>
      <c r="H66" t="s">
        <v>20</v>
      </c>
      <c r="I66">
        <v>47.78</v>
      </c>
      <c r="J66" t="s">
        <v>149</v>
      </c>
      <c r="K66" t="s">
        <v>150</v>
      </c>
    </row>
    <row r="67" spans="1:11" x14ac:dyDescent="0.3">
      <c r="A67" t="s">
        <v>23</v>
      </c>
      <c r="B67" s="1">
        <f>374.95/25</f>
        <v>14.997999999999999</v>
      </c>
      <c r="C67">
        <v>15</v>
      </c>
      <c r="D67">
        <v>2250</v>
      </c>
      <c r="E67">
        <v>32</v>
      </c>
      <c r="F67" t="s">
        <v>14</v>
      </c>
      <c r="G67" t="s">
        <v>8</v>
      </c>
      <c r="H67" t="s">
        <v>20</v>
      </c>
      <c r="I67">
        <v>48</v>
      </c>
      <c r="J67" t="s">
        <v>151</v>
      </c>
      <c r="K67" t="s">
        <v>152</v>
      </c>
    </row>
    <row r="68" spans="1:11" x14ac:dyDescent="0.3">
      <c r="A68" t="s">
        <v>19</v>
      </c>
      <c r="B68" s="1">
        <v>11.95</v>
      </c>
      <c r="C68">
        <v>18</v>
      </c>
      <c r="D68">
        <v>1800</v>
      </c>
      <c r="E68">
        <v>32</v>
      </c>
      <c r="F68" t="s">
        <v>14</v>
      </c>
      <c r="G68" t="s">
        <v>15</v>
      </c>
      <c r="H68" t="s">
        <v>20</v>
      </c>
      <c r="I68">
        <v>48</v>
      </c>
      <c r="J68" t="s">
        <v>153</v>
      </c>
      <c r="K68" t="s">
        <v>154</v>
      </c>
    </row>
    <row r="69" spans="1:11" x14ac:dyDescent="0.3">
      <c r="A69" t="s">
        <v>13</v>
      </c>
      <c r="B69" s="1">
        <v>117.95</v>
      </c>
      <c r="C69">
        <v>8.5</v>
      </c>
      <c r="D69">
        <v>1100</v>
      </c>
      <c r="E69">
        <v>18</v>
      </c>
      <c r="F69" t="s">
        <v>14</v>
      </c>
      <c r="G69" t="s">
        <v>15</v>
      </c>
      <c r="H69" t="s">
        <v>20</v>
      </c>
      <c r="I69">
        <v>24</v>
      </c>
      <c r="J69" t="s">
        <v>155</v>
      </c>
      <c r="K69" t="s">
        <v>156</v>
      </c>
    </row>
    <row r="70" spans="1:11" x14ac:dyDescent="0.3">
      <c r="A70" t="s">
        <v>23</v>
      </c>
      <c r="B70" s="1">
        <f>374.95/25</f>
        <v>14.997999999999999</v>
      </c>
      <c r="C70">
        <v>12</v>
      </c>
      <c r="D70">
        <v>1900</v>
      </c>
      <c r="E70">
        <v>32</v>
      </c>
      <c r="F70" t="s">
        <v>14</v>
      </c>
      <c r="G70" t="s">
        <v>8</v>
      </c>
      <c r="H70" t="s">
        <v>20</v>
      </c>
      <c r="I70">
        <v>48</v>
      </c>
      <c r="J70" t="s">
        <v>157</v>
      </c>
      <c r="K70" t="s">
        <v>158</v>
      </c>
    </row>
    <row r="71" spans="1:11" hidden="1" x14ac:dyDescent="0.3">
      <c r="A71" t="s">
        <v>13</v>
      </c>
      <c r="B71" s="1">
        <f>123.95/10</f>
        <v>12.395</v>
      </c>
      <c r="C71">
        <v>12.5</v>
      </c>
      <c r="D71">
        <v>1650</v>
      </c>
      <c r="E71">
        <v>32</v>
      </c>
      <c r="F71" t="s">
        <v>14</v>
      </c>
      <c r="G71" t="s">
        <v>15</v>
      </c>
      <c r="H71" t="s">
        <v>16</v>
      </c>
      <c r="I71">
        <v>36</v>
      </c>
      <c r="J71" t="s">
        <v>159</v>
      </c>
      <c r="K71" t="s">
        <v>160</v>
      </c>
    </row>
    <row r="72" spans="1:11" x14ac:dyDescent="0.3">
      <c r="A72" t="s">
        <v>13</v>
      </c>
      <c r="B72" s="1">
        <f>131.95/10</f>
        <v>13.194999999999999</v>
      </c>
      <c r="C72">
        <v>15.5</v>
      </c>
      <c r="D72">
        <v>2200</v>
      </c>
      <c r="E72">
        <v>32</v>
      </c>
      <c r="F72" t="s">
        <v>14</v>
      </c>
      <c r="G72" t="s">
        <v>8</v>
      </c>
      <c r="H72" t="s">
        <v>20</v>
      </c>
      <c r="I72">
        <v>48</v>
      </c>
      <c r="J72" t="s">
        <v>161</v>
      </c>
      <c r="K72" t="s">
        <v>162</v>
      </c>
    </row>
  </sheetData>
  <autoFilter ref="A1:K72" xr:uid="{F6C2F750-B515-4B77-BEBE-9F043BD12DB5}">
    <filterColumn colId="7">
      <filters>
        <filter val="DLC Listed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8B601-67CA-49F4-BC71-81708A43001E}">
  <dimension ref="A1:L45"/>
  <sheetViews>
    <sheetView topLeftCell="A14" workbookViewId="0">
      <selection activeCell="H3" sqref="H3:H72"/>
    </sheetView>
  </sheetViews>
  <sheetFormatPr defaultRowHeight="14.4" x14ac:dyDescent="0.3"/>
  <cols>
    <col min="1" max="1" width="58" customWidth="1"/>
  </cols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332</v>
      </c>
      <c r="H1" t="s">
        <v>6</v>
      </c>
      <c r="I1" t="s">
        <v>7</v>
      </c>
      <c r="J1" t="s">
        <v>8</v>
      </c>
      <c r="K1" t="s">
        <v>9</v>
      </c>
      <c r="L1" t="s">
        <v>10</v>
      </c>
    </row>
    <row r="2" spans="1:12" x14ac:dyDescent="0.3">
      <c r="A2" t="s">
        <v>310</v>
      </c>
      <c r="B2" t="s">
        <v>207</v>
      </c>
      <c r="C2" t="s">
        <v>82</v>
      </c>
      <c r="D2" s="1">
        <v>9.3800000000000008</v>
      </c>
      <c r="E2">
        <v>8</v>
      </c>
      <c r="F2">
        <v>1300</v>
      </c>
      <c r="G2" s="3">
        <f>F2/E2</f>
        <v>162.5</v>
      </c>
      <c r="H2">
        <v>17</v>
      </c>
      <c r="I2" t="s">
        <v>208</v>
      </c>
      <c r="J2" t="s">
        <v>170</v>
      </c>
      <c r="K2" t="s">
        <v>170</v>
      </c>
      <c r="L2" t="s">
        <v>272</v>
      </c>
    </row>
    <row r="3" spans="1:12" x14ac:dyDescent="0.3">
      <c r="A3" t="s">
        <v>311</v>
      </c>
      <c r="B3" t="s">
        <v>209</v>
      </c>
      <c r="C3" t="s">
        <v>210</v>
      </c>
      <c r="D3" s="1">
        <v>6.43</v>
      </c>
      <c r="E3">
        <v>9</v>
      </c>
      <c r="F3">
        <v>1400</v>
      </c>
      <c r="G3" s="3">
        <f t="shared" ref="G3:G45" si="0">F3/E3</f>
        <v>155.55555555555554</v>
      </c>
      <c r="H3">
        <v>17</v>
      </c>
      <c r="I3" t="s">
        <v>208</v>
      </c>
      <c r="J3" t="s">
        <v>169</v>
      </c>
      <c r="K3" t="s">
        <v>170</v>
      </c>
      <c r="L3" t="s">
        <v>273</v>
      </c>
    </row>
    <row r="4" spans="1:12" x14ac:dyDescent="0.3">
      <c r="A4" t="s">
        <v>274</v>
      </c>
      <c r="B4" t="s">
        <v>212</v>
      </c>
      <c r="C4" t="s">
        <v>213</v>
      </c>
      <c r="D4" s="1">
        <v>7.5</v>
      </c>
      <c r="E4">
        <v>15</v>
      </c>
      <c r="F4">
        <v>2200</v>
      </c>
      <c r="G4" s="3">
        <f t="shared" si="0"/>
        <v>146.66666666666666</v>
      </c>
      <c r="H4">
        <v>32</v>
      </c>
      <c r="I4" t="s">
        <v>214</v>
      </c>
      <c r="J4" t="s">
        <v>169</v>
      </c>
      <c r="K4" t="s">
        <v>215</v>
      </c>
      <c r="L4" t="s">
        <v>275</v>
      </c>
    </row>
    <row r="5" spans="1:12" x14ac:dyDescent="0.3">
      <c r="A5" t="s">
        <v>276</v>
      </c>
      <c r="B5" t="s">
        <v>217</v>
      </c>
      <c r="C5" t="s">
        <v>277</v>
      </c>
      <c r="D5" s="1">
        <v>9.3699999999999992</v>
      </c>
      <c r="E5">
        <v>20</v>
      </c>
      <c r="F5">
        <v>2400</v>
      </c>
      <c r="G5" s="3">
        <f t="shared" si="0"/>
        <v>120</v>
      </c>
      <c r="H5">
        <v>32</v>
      </c>
      <c r="I5" t="s">
        <v>214</v>
      </c>
      <c r="J5" t="s">
        <v>169</v>
      </c>
      <c r="K5" t="s">
        <v>170</v>
      </c>
      <c r="L5" t="s">
        <v>278</v>
      </c>
    </row>
    <row r="6" spans="1:12" x14ac:dyDescent="0.3">
      <c r="A6" t="s">
        <v>279</v>
      </c>
      <c r="B6" t="s">
        <v>220</v>
      </c>
      <c r="C6" t="s">
        <v>213</v>
      </c>
      <c r="D6" s="1">
        <v>7.5</v>
      </c>
      <c r="E6">
        <v>13</v>
      </c>
      <c r="F6">
        <v>1950</v>
      </c>
      <c r="G6" s="3">
        <f t="shared" si="0"/>
        <v>150</v>
      </c>
      <c r="H6">
        <v>32</v>
      </c>
      <c r="I6" t="s">
        <v>214</v>
      </c>
      <c r="J6" t="s">
        <v>169</v>
      </c>
      <c r="K6" t="s">
        <v>170</v>
      </c>
      <c r="L6" t="s">
        <v>275</v>
      </c>
    </row>
    <row r="7" spans="1:12" x14ac:dyDescent="0.3">
      <c r="A7" t="s">
        <v>280</v>
      </c>
      <c r="B7" t="s">
        <v>221</v>
      </c>
      <c r="C7" t="s">
        <v>210</v>
      </c>
      <c r="D7" s="1">
        <v>14.44</v>
      </c>
      <c r="E7">
        <v>13</v>
      </c>
      <c r="F7">
        <v>1800</v>
      </c>
      <c r="G7" s="3">
        <f t="shared" si="0"/>
        <v>138.46153846153845</v>
      </c>
      <c r="H7">
        <v>32</v>
      </c>
      <c r="I7" t="s">
        <v>208</v>
      </c>
      <c r="J7" t="s">
        <v>169</v>
      </c>
      <c r="K7" t="s">
        <v>170</v>
      </c>
      <c r="L7" t="s">
        <v>281</v>
      </c>
    </row>
    <row r="8" spans="1:12" x14ac:dyDescent="0.3">
      <c r="A8" t="s">
        <v>312</v>
      </c>
      <c r="B8" t="s">
        <v>222</v>
      </c>
      <c r="C8" t="s">
        <v>223</v>
      </c>
      <c r="D8" s="1">
        <v>8.92</v>
      </c>
      <c r="E8">
        <v>12</v>
      </c>
      <c r="F8">
        <v>1750</v>
      </c>
      <c r="G8" s="3">
        <f t="shared" si="0"/>
        <v>145.83333333333334</v>
      </c>
      <c r="H8">
        <v>32</v>
      </c>
      <c r="I8" t="s">
        <v>208</v>
      </c>
      <c r="J8" t="s">
        <v>170</v>
      </c>
      <c r="K8" t="s">
        <v>170</v>
      </c>
      <c r="L8" t="s">
        <v>282</v>
      </c>
    </row>
    <row r="9" spans="1:12" x14ac:dyDescent="0.3">
      <c r="A9" t="s">
        <v>313</v>
      </c>
      <c r="B9" t="s">
        <v>224</v>
      </c>
      <c r="C9" t="s">
        <v>82</v>
      </c>
      <c r="D9" s="1">
        <v>9.3800000000000008</v>
      </c>
      <c r="E9">
        <v>13</v>
      </c>
      <c r="F9">
        <v>2050</v>
      </c>
      <c r="G9" s="3">
        <f t="shared" si="0"/>
        <v>157.69230769230768</v>
      </c>
      <c r="H9">
        <v>32</v>
      </c>
      <c r="I9" t="s">
        <v>208</v>
      </c>
      <c r="J9" t="s">
        <v>169</v>
      </c>
      <c r="K9" t="s">
        <v>170</v>
      </c>
      <c r="L9" t="s">
        <v>283</v>
      </c>
    </row>
    <row r="10" spans="1:12" x14ac:dyDescent="0.3">
      <c r="A10" t="s">
        <v>314</v>
      </c>
      <c r="B10" t="s">
        <v>225</v>
      </c>
      <c r="C10" t="s">
        <v>277</v>
      </c>
      <c r="D10" s="1">
        <v>7.53</v>
      </c>
      <c r="E10">
        <v>18</v>
      </c>
      <c r="F10">
        <v>2300</v>
      </c>
      <c r="G10" s="3">
        <f t="shared" si="0"/>
        <v>127.77777777777777</v>
      </c>
      <c r="H10">
        <v>32</v>
      </c>
      <c r="I10" t="s">
        <v>208</v>
      </c>
      <c r="J10" t="s">
        <v>169</v>
      </c>
      <c r="K10" t="s">
        <v>170</v>
      </c>
      <c r="L10" t="s">
        <v>284</v>
      </c>
    </row>
    <row r="11" spans="1:12" x14ac:dyDescent="0.3">
      <c r="A11" t="s">
        <v>315</v>
      </c>
      <c r="B11" t="s">
        <v>226</v>
      </c>
      <c r="C11" t="s">
        <v>82</v>
      </c>
      <c r="D11" s="1">
        <v>9.3800000000000008</v>
      </c>
      <c r="E11">
        <v>8</v>
      </c>
      <c r="F11">
        <v>1300</v>
      </c>
      <c r="G11" s="3">
        <f t="shared" si="0"/>
        <v>162.5</v>
      </c>
      <c r="H11">
        <v>17</v>
      </c>
      <c r="I11" t="s">
        <v>208</v>
      </c>
      <c r="J11" t="s">
        <v>169</v>
      </c>
      <c r="K11" t="s">
        <v>170</v>
      </c>
      <c r="L11" t="s">
        <v>272</v>
      </c>
    </row>
    <row r="12" spans="1:12" x14ac:dyDescent="0.3">
      <c r="A12" t="s">
        <v>285</v>
      </c>
      <c r="B12" t="s">
        <v>227</v>
      </c>
      <c r="C12" t="s">
        <v>210</v>
      </c>
      <c r="D12" s="1">
        <v>13.49</v>
      </c>
      <c r="E12">
        <v>13</v>
      </c>
      <c r="F12">
        <v>1800</v>
      </c>
      <c r="G12" s="3">
        <f t="shared" si="0"/>
        <v>138.46153846153845</v>
      </c>
      <c r="H12">
        <v>32</v>
      </c>
      <c r="I12" t="s">
        <v>208</v>
      </c>
      <c r="J12" t="s">
        <v>169</v>
      </c>
      <c r="K12" t="s">
        <v>170</v>
      </c>
      <c r="L12" t="s">
        <v>281</v>
      </c>
    </row>
    <row r="13" spans="1:12" x14ac:dyDescent="0.3">
      <c r="A13" t="s">
        <v>316</v>
      </c>
      <c r="B13" t="s">
        <v>228</v>
      </c>
      <c r="C13" t="s">
        <v>213</v>
      </c>
      <c r="D13" s="1">
        <v>7.5</v>
      </c>
      <c r="E13">
        <v>15</v>
      </c>
      <c r="F13">
        <v>2200</v>
      </c>
      <c r="G13" s="3">
        <f t="shared" si="0"/>
        <v>146.66666666666666</v>
      </c>
      <c r="H13">
        <v>32</v>
      </c>
      <c r="I13" t="s">
        <v>214</v>
      </c>
      <c r="J13" t="s">
        <v>169</v>
      </c>
      <c r="K13" t="s">
        <v>215</v>
      </c>
      <c r="L13" t="s">
        <v>275</v>
      </c>
    </row>
    <row r="14" spans="1:12" x14ac:dyDescent="0.3">
      <c r="A14" t="s">
        <v>286</v>
      </c>
      <c r="B14" t="s">
        <v>229</v>
      </c>
      <c r="C14" t="s">
        <v>230</v>
      </c>
      <c r="D14" s="1">
        <v>16.440000000000001</v>
      </c>
      <c r="E14">
        <v>15</v>
      </c>
      <c r="F14">
        <v>2200</v>
      </c>
      <c r="G14" s="3">
        <f t="shared" si="0"/>
        <v>146.66666666666666</v>
      </c>
      <c r="H14" t="s">
        <v>317</v>
      </c>
      <c r="I14" t="s">
        <v>208</v>
      </c>
      <c r="J14" t="s">
        <v>169</v>
      </c>
      <c r="K14" t="s">
        <v>170</v>
      </c>
      <c r="L14" t="s">
        <v>287</v>
      </c>
    </row>
    <row r="15" spans="1:12" x14ac:dyDescent="0.3">
      <c r="A15" t="s">
        <v>318</v>
      </c>
      <c r="B15" t="s">
        <v>231</v>
      </c>
      <c r="C15" t="s">
        <v>210</v>
      </c>
      <c r="D15" s="1">
        <v>7.5</v>
      </c>
      <c r="E15">
        <v>13</v>
      </c>
      <c r="F15">
        <v>1800</v>
      </c>
      <c r="G15" s="3">
        <f t="shared" si="0"/>
        <v>138.46153846153845</v>
      </c>
      <c r="H15">
        <v>32</v>
      </c>
      <c r="I15" t="s">
        <v>208</v>
      </c>
      <c r="J15" t="s">
        <v>169</v>
      </c>
      <c r="K15" t="s">
        <v>170</v>
      </c>
      <c r="L15" t="s">
        <v>275</v>
      </c>
    </row>
    <row r="16" spans="1:12" x14ac:dyDescent="0.3">
      <c r="A16" t="s">
        <v>288</v>
      </c>
      <c r="B16" t="s">
        <v>233</v>
      </c>
      <c r="C16" t="s">
        <v>213</v>
      </c>
      <c r="D16" s="1">
        <v>7.5</v>
      </c>
      <c r="E16">
        <v>15</v>
      </c>
      <c r="F16">
        <v>2200</v>
      </c>
      <c r="G16" s="3">
        <f t="shared" si="0"/>
        <v>146.66666666666666</v>
      </c>
      <c r="H16">
        <v>32</v>
      </c>
      <c r="I16" t="s">
        <v>214</v>
      </c>
      <c r="J16" t="s">
        <v>169</v>
      </c>
      <c r="K16" t="s">
        <v>215</v>
      </c>
      <c r="L16" t="s">
        <v>275</v>
      </c>
    </row>
    <row r="17" spans="1:12" x14ac:dyDescent="0.3">
      <c r="A17" t="s">
        <v>289</v>
      </c>
      <c r="B17" t="s">
        <v>234</v>
      </c>
      <c r="C17" t="s">
        <v>277</v>
      </c>
      <c r="D17" s="1">
        <v>20.5</v>
      </c>
      <c r="E17">
        <v>15</v>
      </c>
      <c r="F17">
        <v>2100</v>
      </c>
      <c r="G17" s="3">
        <f t="shared" si="0"/>
        <v>140</v>
      </c>
      <c r="H17">
        <v>32</v>
      </c>
      <c r="I17" t="s">
        <v>208</v>
      </c>
      <c r="J17" t="s">
        <v>169</v>
      </c>
      <c r="K17" t="s">
        <v>170</v>
      </c>
      <c r="L17" t="s">
        <v>290</v>
      </c>
    </row>
    <row r="18" spans="1:12" x14ac:dyDescent="0.3">
      <c r="A18" t="s">
        <v>291</v>
      </c>
      <c r="B18" t="s">
        <v>236</v>
      </c>
      <c r="C18" t="s">
        <v>213</v>
      </c>
      <c r="D18" s="1">
        <v>7.99</v>
      </c>
      <c r="E18">
        <v>8</v>
      </c>
      <c r="F18">
        <v>1000</v>
      </c>
      <c r="G18" s="3">
        <f t="shared" si="0"/>
        <v>125</v>
      </c>
      <c r="H18">
        <v>17</v>
      </c>
      <c r="I18" t="s">
        <v>214</v>
      </c>
      <c r="J18" t="s">
        <v>169</v>
      </c>
      <c r="K18" t="s">
        <v>170</v>
      </c>
      <c r="L18" t="s">
        <v>273</v>
      </c>
    </row>
    <row r="19" spans="1:12" x14ac:dyDescent="0.3">
      <c r="A19" t="s">
        <v>319</v>
      </c>
      <c r="B19" t="s">
        <v>237</v>
      </c>
      <c r="C19" t="s">
        <v>82</v>
      </c>
      <c r="D19" s="1">
        <v>8.58</v>
      </c>
      <c r="E19">
        <v>10.5</v>
      </c>
      <c r="F19">
        <v>1650</v>
      </c>
      <c r="G19" s="3">
        <f t="shared" si="0"/>
        <v>157.14285714285714</v>
      </c>
      <c r="H19">
        <v>32</v>
      </c>
      <c r="I19" t="s">
        <v>208</v>
      </c>
      <c r="J19" t="s">
        <v>170</v>
      </c>
      <c r="K19" t="s">
        <v>170</v>
      </c>
      <c r="L19" t="s">
        <v>283</v>
      </c>
    </row>
    <row r="20" spans="1:12" x14ac:dyDescent="0.3">
      <c r="A20" t="s">
        <v>320</v>
      </c>
      <c r="B20" t="s">
        <v>238</v>
      </c>
      <c r="C20" t="s">
        <v>82</v>
      </c>
      <c r="D20" s="1">
        <v>9.3800000000000008</v>
      </c>
      <c r="E20">
        <v>13</v>
      </c>
      <c r="F20">
        <v>2050</v>
      </c>
      <c r="G20" s="3">
        <f t="shared" si="0"/>
        <v>157.69230769230768</v>
      </c>
      <c r="H20">
        <v>32</v>
      </c>
      <c r="I20" t="s">
        <v>208</v>
      </c>
      <c r="J20" t="s">
        <v>170</v>
      </c>
      <c r="K20" t="s">
        <v>170</v>
      </c>
      <c r="L20" t="s">
        <v>283</v>
      </c>
    </row>
    <row r="21" spans="1:12" x14ac:dyDescent="0.3">
      <c r="A21" t="s">
        <v>292</v>
      </c>
      <c r="B21" t="s">
        <v>240</v>
      </c>
      <c r="C21" t="s">
        <v>277</v>
      </c>
      <c r="D21" s="1">
        <v>10.77</v>
      </c>
      <c r="E21">
        <v>18</v>
      </c>
      <c r="F21">
        <v>2300</v>
      </c>
      <c r="G21" s="3">
        <f t="shared" si="0"/>
        <v>127.77777777777777</v>
      </c>
      <c r="H21">
        <v>54</v>
      </c>
      <c r="I21" t="s">
        <v>214</v>
      </c>
      <c r="J21" t="s">
        <v>169</v>
      </c>
      <c r="K21" t="s">
        <v>170</v>
      </c>
      <c r="L21" t="s">
        <v>293</v>
      </c>
    </row>
    <row r="22" spans="1:12" x14ac:dyDescent="0.3">
      <c r="A22" t="s">
        <v>294</v>
      </c>
      <c r="B22" t="s">
        <v>242</v>
      </c>
      <c r="C22" t="s">
        <v>277</v>
      </c>
      <c r="D22" s="1">
        <v>10.77</v>
      </c>
      <c r="E22">
        <v>18</v>
      </c>
      <c r="F22">
        <v>2300</v>
      </c>
      <c r="G22" s="3">
        <f t="shared" si="0"/>
        <v>127.77777777777777</v>
      </c>
      <c r="H22">
        <v>54</v>
      </c>
      <c r="I22" t="s">
        <v>214</v>
      </c>
      <c r="J22" t="s">
        <v>169</v>
      </c>
      <c r="K22" t="s">
        <v>170</v>
      </c>
      <c r="L22" t="s">
        <v>293</v>
      </c>
    </row>
    <row r="23" spans="1:12" x14ac:dyDescent="0.3">
      <c r="A23" t="s">
        <v>321</v>
      </c>
      <c r="B23" t="s">
        <v>243</v>
      </c>
      <c r="C23" t="s">
        <v>223</v>
      </c>
      <c r="D23" s="1">
        <v>6.92</v>
      </c>
      <c r="E23">
        <v>12</v>
      </c>
      <c r="F23">
        <v>1800</v>
      </c>
      <c r="G23" s="3">
        <f t="shared" si="0"/>
        <v>150</v>
      </c>
      <c r="H23">
        <v>32</v>
      </c>
      <c r="I23" t="s">
        <v>208</v>
      </c>
      <c r="J23" t="s">
        <v>170</v>
      </c>
      <c r="K23" t="s">
        <v>170</v>
      </c>
      <c r="L23" t="s">
        <v>282</v>
      </c>
    </row>
    <row r="24" spans="1:12" x14ac:dyDescent="0.3">
      <c r="A24" t="s">
        <v>322</v>
      </c>
      <c r="B24" t="s">
        <v>244</v>
      </c>
      <c r="C24" t="s">
        <v>210</v>
      </c>
      <c r="D24" s="1">
        <v>7.35</v>
      </c>
      <c r="E24">
        <v>13</v>
      </c>
      <c r="F24">
        <v>2000</v>
      </c>
      <c r="G24" s="3">
        <f t="shared" si="0"/>
        <v>153.84615384615384</v>
      </c>
      <c r="H24">
        <v>32</v>
      </c>
      <c r="I24" t="s">
        <v>208</v>
      </c>
      <c r="J24" t="s">
        <v>169</v>
      </c>
      <c r="K24" t="s">
        <v>170</v>
      </c>
      <c r="L24" t="s">
        <v>275</v>
      </c>
    </row>
    <row r="25" spans="1:12" x14ac:dyDescent="0.3">
      <c r="A25" t="s">
        <v>323</v>
      </c>
      <c r="B25" t="s">
        <v>245</v>
      </c>
      <c r="C25" t="s">
        <v>210</v>
      </c>
      <c r="D25" s="1">
        <v>6.76</v>
      </c>
      <c r="E25">
        <v>15</v>
      </c>
      <c r="F25">
        <v>2200</v>
      </c>
      <c r="G25" s="3">
        <f t="shared" si="0"/>
        <v>146.66666666666666</v>
      </c>
      <c r="H25">
        <v>32</v>
      </c>
      <c r="I25" t="s">
        <v>208</v>
      </c>
      <c r="J25" t="s">
        <v>169</v>
      </c>
      <c r="K25" t="s">
        <v>170</v>
      </c>
      <c r="L25" t="s">
        <v>275</v>
      </c>
    </row>
    <row r="26" spans="1:12" x14ac:dyDescent="0.3">
      <c r="A26" t="s">
        <v>295</v>
      </c>
      <c r="B26" t="s">
        <v>246</v>
      </c>
      <c r="C26" t="s">
        <v>230</v>
      </c>
      <c r="D26" s="1">
        <v>16.440000000000001</v>
      </c>
      <c r="E26">
        <v>15</v>
      </c>
      <c r="F26">
        <v>2200</v>
      </c>
      <c r="G26" s="3">
        <f t="shared" si="0"/>
        <v>146.66666666666666</v>
      </c>
      <c r="H26" t="s">
        <v>317</v>
      </c>
      <c r="I26" t="s">
        <v>208</v>
      </c>
      <c r="J26" t="s">
        <v>169</v>
      </c>
      <c r="K26" t="s">
        <v>170</v>
      </c>
      <c r="L26" t="s">
        <v>287</v>
      </c>
    </row>
    <row r="27" spans="1:12" x14ac:dyDescent="0.3">
      <c r="A27" t="s">
        <v>324</v>
      </c>
      <c r="B27" t="s">
        <v>247</v>
      </c>
      <c r="C27" t="s">
        <v>210</v>
      </c>
      <c r="D27" s="1">
        <v>7.36</v>
      </c>
      <c r="E27">
        <v>15</v>
      </c>
      <c r="F27">
        <v>2100</v>
      </c>
      <c r="G27" s="3">
        <f t="shared" si="0"/>
        <v>140</v>
      </c>
      <c r="H27">
        <v>32</v>
      </c>
      <c r="I27" t="s">
        <v>208</v>
      </c>
      <c r="J27" t="s">
        <v>169</v>
      </c>
      <c r="K27" t="s">
        <v>170</v>
      </c>
      <c r="L27" t="s">
        <v>275</v>
      </c>
    </row>
    <row r="28" spans="1:12" x14ac:dyDescent="0.3">
      <c r="A28" t="s">
        <v>296</v>
      </c>
      <c r="B28" t="s">
        <v>248</v>
      </c>
      <c r="C28" t="s">
        <v>223</v>
      </c>
      <c r="D28" s="1">
        <v>14</v>
      </c>
      <c r="E28">
        <v>13</v>
      </c>
      <c r="F28">
        <v>1850</v>
      </c>
      <c r="G28" s="3">
        <f t="shared" si="0"/>
        <v>142.30769230769232</v>
      </c>
      <c r="H28">
        <v>32</v>
      </c>
      <c r="I28" t="s">
        <v>208</v>
      </c>
      <c r="J28" t="s">
        <v>170</v>
      </c>
      <c r="K28" t="s">
        <v>170</v>
      </c>
      <c r="L28" t="s">
        <v>297</v>
      </c>
    </row>
    <row r="29" spans="1:12" x14ac:dyDescent="0.3">
      <c r="A29" t="s">
        <v>325</v>
      </c>
      <c r="B29" t="s">
        <v>249</v>
      </c>
      <c r="C29" t="s">
        <v>210</v>
      </c>
      <c r="D29" s="1">
        <v>5.99</v>
      </c>
      <c r="E29">
        <v>9</v>
      </c>
      <c r="F29" s="2">
        <v>1400</v>
      </c>
      <c r="G29" s="3">
        <f t="shared" si="0"/>
        <v>155.55555555555554</v>
      </c>
      <c r="H29">
        <v>17</v>
      </c>
      <c r="I29" t="s">
        <v>208</v>
      </c>
      <c r="J29" t="s">
        <v>169</v>
      </c>
      <c r="K29" t="s">
        <v>170</v>
      </c>
      <c r="L29" t="s">
        <v>273</v>
      </c>
    </row>
    <row r="30" spans="1:12" x14ac:dyDescent="0.3">
      <c r="A30" t="s">
        <v>326</v>
      </c>
      <c r="B30" t="s">
        <v>250</v>
      </c>
      <c r="C30" t="s">
        <v>82</v>
      </c>
      <c r="D30" s="1">
        <v>8.58</v>
      </c>
      <c r="E30">
        <v>10.5</v>
      </c>
      <c r="F30">
        <v>1650</v>
      </c>
      <c r="G30" s="3">
        <f t="shared" si="0"/>
        <v>157.14285714285714</v>
      </c>
      <c r="H30">
        <v>32</v>
      </c>
      <c r="I30" t="s">
        <v>208</v>
      </c>
      <c r="J30" t="s">
        <v>170</v>
      </c>
      <c r="K30" t="s">
        <v>170</v>
      </c>
      <c r="L30" t="s">
        <v>283</v>
      </c>
    </row>
    <row r="31" spans="1:12" x14ac:dyDescent="0.3">
      <c r="A31" t="s">
        <v>298</v>
      </c>
      <c r="B31" t="s">
        <v>251</v>
      </c>
      <c r="C31" t="s">
        <v>82</v>
      </c>
      <c r="D31" s="1">
        <v>26.96</v>
      </c>
      <c r="E31">
        <v>16</v>
      </c>
      <c r="F31">
        <v>2200</v>
      </c>
      <c r="G31" s="3">
        <f t="shared" si="0"/>
        <v>137.5</v>
      </c>
      <c r="H31">
        <v>32</v>
      </c>
      <c r="I31" t="s">
        <v>208</v>
      </c>
      <c r="J31" t="s">
        <v>169</v>
      </c>
      <c r="K31" t="s">
        <v>170</v>
      </c>
      <c r="L31" t="s">
        <v>299</v>
      </c>
    </row>
    <row r="32" spans="1:12" x14ac:dyDescent="0.3">
      <c r="A32" t="s">
        <v>300</v>
      </c>
      <c r="B32" t="s">
        <v>252</v>
      </c>
      <c r="C32" t="s">
        <v>223</v>
      </c>
      <c r="D32" s="1">
        <v>14</v>
      </c>
      <c r="E32">
        <v>13</v>
      </c>
      <c r="F32">
        <v>1900</v>
      </c>
      <c r="G32" s="3">
        <f t="shared" si="0"/>
        <v>146.15384615384616</v>
      </c>
      <c r="H32">
        <v>32</v>
      </c>
      <c r="I32" t="s">
        <v>208</v>
      </c>
      <c r="J32" t="s">
        <v>170</v>
      </c>
      <c r="K32" t="s">
        <v>170</v>
      </c>
      <c r="L32" t="s">
        <v>297</v>
      </c>
    </row>
    <row r="33" spans="1:12" x14ac:dyDescent="0.3">
      <c r="A33" t="s">
        <v>327</v>
      </c>
      <c r="B33" t="s">
        <v>253</v>
      </c>
      <c r="C33" t="s">
        <v>277</v>
      </c>
      <c r="D33" s="1">
        <v>7.53</v>
      </c>
      <c r="E33">
        <v>18</v>
      </c>
      <c r="F33">
        <v>2300</v>
      </c>
      <c r="G33" s="3">
        <f t="shared" si="0"/>
        <v>127.77777777777777</v>
      </c>
      <c r="H33">
        <v>32</v>
      </c>
      <c r="I33" t="s">
        <v>208</v>
      </c>
      <c r="J33" t="s">
        <v>169</v>
      </c>
      <c r="K33" t="s">
        <v>170</v>
      </c>
      <c r="L33" t="s">
        <v>293</v>
      </c>
    </row>
    <row r="34" spans="1:12" x14ac:dyDescent="0.3">
      <c r="A34" t="s">
        <v>301</v>
      </c>
      <c r="B34" t="s">
        <v>254</v>
      </c>
      <c r="C34" t="s">
        <v>82</v>
      </c>
      <c r="D34" s="1">
        <v>26.96</v>
      </c>
      <c r="E34">
        <v>16</v>
      </c>
      <c r="F34">
        <v>2200</v>
      </c>
      <c r="G34" s="3">
        <f t="shared" si="0"/>
        <v>137.5</v>
      </c>
      <c r="H34">
        <v>32</v>
      </c>
      <c r="I34" t="s">
        <v>208</v>
      </c>
      <c r="J34" t="s">
        <v>169</v>
      </c>
      <c r="K34" t="s">
        <v>170</v>
      </c>
      <c r="L34" t="s">
        <v>299</v>
      </c>
    </row>
    <row r="35" spans="1:12" x14ac:dyDescent="0.3">
      <c r="A35" t="s">
        <v>328</v>
      </c>
      <c r="B35" t="s">
        <v>255</v>
      </c>
      <c r="C35" t="s">
        <v>210</v>
      </c>
      <c r="D35" s="1">
        <v>7.89</v>
      </c>
      <c r="E35">
        <v>15</v>
      </c>
      <c r="F35">
        <v>2000</v>
      </c>
      <c r="G35" s="3">
        <f t="shared" si="0"/>
        <v>133.33333333333334</v>
      </c>
      <c r="H35">
        <v>32</v>
      </c>
      <c r="I35" t="s">
        <v>208</v>
      </c>
      <c r="J35" t="s">
        <v>169</v>
      </c>
      <c r="K35" t="s">
        <v>170</v>
      </c>
      <c r="L35" t="s">
        <v>275</v>
      </c>
    </row>
    <row r="36" spans="1:12" x14ac:dyDescent="0.3">
      <c r="A36" t="s">
        <v>329</v>
      </c>
      <c r="B36" t="s">
        <v>256</v>
      </c>
      <c r="C36" t="s">
        <v>210</v>
      </c>
      <c r="D36" s="1">
        <v>7.54</v>
      </c>
      <c r="E36">
        <v>13</v>
      </c>
      <c r="F36" s="2">
        <v>1900</v>
      </c>
      <c r="G36" s="3">
        <f t="shared" si="0"/>
        <v>146.15384615384616</v>
      </c>
      <c r="H36">
        <v>32</v>
      </c>
      <c r="I36" t="s">
        <v>208</v>
      </c>
      <c r="J36" t="s">
        <v>169</v>
      </c>
      <c r="K36" t="s">
        <v>170</v>
      </c>
      <c r="L36" t="s">
        <v>275</v>
      </c>
    </row>
    <row r="37" spans="1:12" x14ac:dyDescent="0.3">
      <c r="A37" t="s">
        <v>330</v>
      </c>
      <c r="B37" t="s">
        <v>257</v>
      </c>
      <c r="C37" t="s">
        <v>223</v>
      </c>
      <c r="D37" s="1">
        <v>6.92</v>
      </c>
      <c r="E37">
        <v>12</v>
      </c>
      <c r="F37">
        <v>1850</v>
      </c>
      <c r="G37" s="3">
        <f t="shared" si="0"/>
        <v>154.16666666666666</v>
      </c>
      <c r="H37">
        <v>32</v>
      </c>
      <c r="I37" t="s">
        <v>208</v>
      </c>
      <c r="J37" t="s">
        <v>170</v>
      </c>
      <c r="K37" t="s">
        <v>170</v>
      </c>
      <c r="L37" t="s">
        <v>282</v>
      </c>
    </row>
    <row r="38" spans="1:12" x14ac:dyDescent="0.3">
      <c r="A38" t="s">
        <v>302</v>
      </c>
      <c r="B38" t="s">
        <v>259</v>
      </c>
      <c r="C38" t="s">
        <v>277</v>
      </c>
      <c r="D38" s="1">
        <v>9.3699999999999992</v>
      </c>
      <c r="E38">
        <v>20</v>
      </c>
      <c r="F38" s="2">
        <v>2400</v>
      </c>
      <c r="G38" s="3">
        <f t="shared" si="0"/>
        <v>120</v>
      </c>
      <c r="H38">
        <v>32</v>
      </c>
      <c r="I38" t="s">
        <v>214</v>
      </c>
      <c r="J38" t="s">
        <v>169</v>
      </c>
      <c r="K38" t="s">
        <v>170</v>
      </c>
      <c r="L38" t="s">
        <v>278</v>
      </c>
    </row>
    <row r="39" spans="1:12" x14ac:dyDescent="0.3">
      <c r="A39" t="s">
        <v>303</v>
      </c>
      <c r="B39" t="s">
        <v>261</v>
      </c>
      <c r="C39" t="s">
        <v>213</v>
      </c>
      <c r="D39" s="1">
        <v>7.99</v>
      </c>
      <c r="E39">
        <v>8</v>
      </c>
      <c r="F39">
        <v>1000</v>
      </c>
      <c r="G39" s="3">
        <f t="shared" si="0"/>
        <v>125</v>
      </c>
      <c r="H39">
        <v>17</v>
      </c>
      <c r="I39" t="s">
        <v>214</v>
      </c>
      <c r="J39" t="s">
        <v>169</v>
      </c>
      <c r="K39" t="s">
        <v>170</v>
      </c>
      <c r="L39" t="s">
        <v>273</v>
      </c>
    </row>
    <row r="40" spans="1:12" x14ac:dyDescent="0.3">
      <c r="A40" t="s">
        <v>304</v>
      </c>
      <c r="B40" t="s">
        <v>262</v>
      </c>
      <c r="C40" t="s">
        <v>210</v>
      </c>
      <c r="D40" s="1">
        <v>14.44</v>
      </c>
      <c r="E40">
        <v>13</v>
      </c>
      <c r="F40">
        <v>1800</v>
      </c>
      <c r="G40" s="3">
        <f t="shared" si="0"/>
        <v>138.46153846153845</v>
      </c>
      <c r="H40">
        <v>32</v>
      </c>
      <c r="I40" t="s">
        <v>208</v>
      </c>
      <c r="J40" t="s">
        <v>169</v>
      </c>
      <c r="K40" t="s">
        <v>170</v>
      </c>
      <c r="L40" t="s">
        <v>281</v>
      </c>
    </row>
    <row r="41" spans="1:12" x14ac:dyDescent="0.3">
      <c r="A41" t="s">
        <v>305</v>
      </c>
      <c r="B41" t="s">
        <v>264</v>
      </c>
      <c r="C41" t="s">
        <v>213</v>
      </c>
      <c r="D41" s="1">
        <v>7.5</v>
      </c>
      <c r="E41">
        <v>13</v>
      </c>
      <c r="F41">
        <v>1900</v>
      </c>
      <c r="G41" s="3">
        <f t="shared" si="0"/>
        <v>146.15384615384616</v>
      </c>
      <c r="H41">
        <v>13</v>
      </c>
      <c r="I41" t="s">
        <v>214</v>
      </c>
      <c r="J41" t="s">
        <v>169</v>
      </c>
      <c r="K41" t="s">
        <v>170</v>
      </c>
      <c r="L41" t="s">
        <v>275</v>
      </c>
    </row>
    <row r="42" spans="1:12" x14ac:dyDescent="0.3">
      <c r="A42" t="s">
        <v>306</v>
      </c>
      <c r="B42" t="s">
        <v>267</v>
      </c>
      <c r="C42" t="s">
        <v>213</v>
      </c>
      <c r="D42" s="1">
        <v>7.99</v>
      </c>
      <c r="E42">
        <v>8</v>
      </c>
      <c r="F42">
        <v>1000</v>
      </c>
      <c r="G42" s="3">
        <f t="shared" si="0"/>
        <v>125</v>
      </c>
      <c r="H42">
        <v>17</v>
      </c>
      <c r="I42" t="s">
        <v>214</v>
      </c>
      <c r="J42" t="s">
        <v>169</v>
      </c>
      <c r="K42" t="s">
        <v>170</v>
      </c>
      <c r="L42" t="s">
        <v>273</v>
      </c>
    </row>
    <row r="43" spans="1:12" x14ac:dyDescent="0.3">
      <c r="A43" t="s">
        <v>331</v>
      </c>
      <c r="B43" t="s">
        <v>268</v>
      </c>
      <c r="C43" t="s">
        <v>230</v>
      </c>
      <c r="D43" s="1">
        <v>7.81</v>
      </c>
      <c r="E43">
        <v>11</v>
      </c>
      <c r="F43" s="2">
        <v>1800</v>
      </c>
      <c r="G43" s="3">
        <f t="shared" si="0"/>
        <v>163.63636363636363</v>
      </c>
      <c r="H43">
        <v>32</v>
      </c>
      <c r="I43" t="s">
        <v>208</v>
      </c>
      <c r="J43" t="s">
        <v>170</v>
      </c>
      <c r="K43" t="s">
        <v>170</v>
      </c>
      <c r="L43" t="s">
        <v>307</v>
      </c>
    </row>
    <row r="44" spans="1:12" x14ac:dyDescent="0.3">
      <c r="A44" t="s">
        <v>308</v>
      </c>
      <c r="B44" t="s">
        <v>269</v>
      </c>
      <c r="C44" t="s">
        <v>230</v>
      </c>
      <c r="D44" s="1">
        <v>16.440000000000001</v>
      </c>
      <c r="E44">
        <v>15</v>
      </c>
      <c r="F44">
        <v>2200</v>
      </c>
      <c r="G44" s="3">
        <f t="shared" si="0"/>
        <v>146.66666666666666</v>
      </c>
      <c r="H44" t="s">
        <v>317</v>
      </c>
      <c r="I44" t="s">
        <v>208</v>
      </c>
      <c r="J44" t="s">
        <v>169</v>
      </c>
      <c r="K44" t="s">
        <v>170</v>
      </c>
      <c r="L44" t="s">
        <v>287</v>
      </c>
    </row>
    <row r="45" spans="1:12" x14ac:dyDescent="0.3">
      <c r="A45" t="s">
        <v>309</v>
      </c>
      <c r="B45" t="s">
        <v>270</v>
      </c>
      <c r="C45" t="s">
        <v>223</v>
      </c>
      <c r="D45" s="1">
        <v>14</v>
      </c>
      <c r="E45">
        <v>13</v>
      </c>
      <c r="F45">
        <v>1800</v>
      </c>
      <c r="G45" s="3">
        <f t="shared" si="0"/>
        <v>138.46153846153845</v>
      </c>
      <c r="H45">
        <v>32</v>
      </c>
      <c r="I45" t="s">
        <v>208</v>
      </c>
      <c r="J45" t="s">
        <v>170</v>
      </c>
      <c r="K45" t="s">
        <v>170</v>
      </c>
      <c r="L45" t="s">
        <v>297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A565F-E6A7-4958-BC1B-6AA1246E6083}">
  <dimension ref="A1:N39"/>
  <sheetViews>
    <sheetView topLeftCell="A8" workbookViewId="0">
      <selection activeCell="H3" sqref="H3:H72"/>
    </sheetView>
  </sheetViews>
  <sheetFormatPr defaultRowHeight="14.4" x14ac:dyDescent="0.3"/>
  <cols>
    <col min="1" max="1" width="97.44140625" customWidth="1"/>
    <col min="7" max="7" width="11" bestFit="1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163</v>
      </c>
      <c r="H1" t="s">
        <v>6</v>
      </c>
      <c r="I1" t="s">
        <v>164</v>
      </c>
      <c r="J1" t="s">
        <v>7</v>
      </c>
      <c r="K1" t="s">
        <v>8</v>
      </c>
      <c r="L1" t="s">
        <v>9</v>
      </c>
      <c r="M1" t="s">
        <v>10</v>
      </c>
    </row>
    <row r="2" spans="1:14" x14ac:dyDescent="0.3">
      <c r="A2" t="s">
        <v>165</v>
      </c>
      <c r="B2" t="s">
        <v>436</v>
      </c>
      <c r="C2" t="s">
        <v>166</v>
      </c>
      <c r="D2" s="1">
        <v>6.49</v>
      </c>
      <c r="E2">
        <v>18</v>
      </c>
      <c r="F2">
        <v>2200</v>
      </c>
      <c r="G2" s="3">
        <f>F2/E2</f>
        <v>122.22222222222223</v>
      </c>
      <c r="H2">
        <v>32</v>
      </c>
      <c r="I2" t="s">
        <v>167</v>
      </c>
      <c r="J2" t="s">
        <v>168</v>
      </c>
      <c r="K2" t="s">
        <v>169</v>
      </c>
      <c r="L2" t="s">
        <v>170</v>
      </c>
      <c r="M2" t="s">
        <v>437</v>
      </c>
      <c r="N2" t="s">
        <v>471</v>
      </c>
    </row>
    <row r="3" spans="1:14" x14ac:dyDescent="0.3">
      <c r="A3" t="s">
        <v>171</v>
      </c>
      <c r="B3" t="s">
        <v>470</v>
      </c>
      <c r="C3" t="s">
        <v>172</v>
      </c>
      <c r="D3" s="1">
        <v>9.56</v>
      </c>
      <c r="E3">
        <v>11.5</v>
      </c>
      <c r="F3">
        <v>1700</v>
      </c>
      <c r="G3" s="3">
        <f t="shared" ref="G3:G39" si="0">F3/E3</f>
        <v>147.82608695652175</v>
      </c>
      <c r="H3">
        <v>32</v>
      </c>
      <c r="I3">
        <v>220</v>
      </c>
      <c r="J3" t="s">
        <v>168</v>
      </c>
      <c r="K3" t="s">
        <v>169</v>
      </c>
      <c r="L3" t="s">
        <v>169</v>
      </c>
      <c r="M3" t="s">
        <v>437</v>
      </c>
    </row>
    <row r="4" spans="1:14" x14ac:dyDescent="0.3">
      <c r="A4" t="s">
        <v>173</v>
      </c>
      <c r="B4" t="s">
        <v>438</v>
      </c>
      <c r="C4" t="s">
        <v>172</v>
      </c>
      <c r="D4">
        <v>8.9499999999999993</v>
      </c>
      <c r="E4">
        <v>15</v>
      </c>
      <c r="F4">
        <v>2200</v>
      </c>
      <c r="G4" s="3">
        <f t="shared" si="0"/>
        <v>146.66666666666666</v>
      </c>
      <c r="H4">
        <v>32</v>
      </c>
      <c r="I4">
        <v>210</v>
      </c>
      <c r="J4" t="s">
        <v>168</v>
      </c>
      <c r="K4" t="s">
        <v>170</v>
      </c>
      <c r="L4" t="s">
        <v>170</v>
      </c>
      <c r="M4" t="s">
        <v>437</v>
      </c>
    </row>
    <row r="5" spans="1:14" x14ac:dyDescent="0.3">
      <c r="A5" t="s">
        <v>174</v>
      </c>
      <c r="B5" t="s">
        <v>439</v>
      </c>
      <c r="C5" t="s">
        <v>175</v>
      </c>
      <c r="D5" s="1">
        <v>8.8800000000000008</v>
      </c>
      <c r="E5">
        <v>12</v>
      </c>
      <c r="F5">
        <v>1800</v>
      </c>
      <c r="G5" s="3">
        <f t="shared" si="0"/>
        <v>150</v>
      </c>
      <c r="H5">
        <v>32</v>
      </c>
      <c r="I5" t="s">
        <v>176</v>
      </c>
      <c r="J5" t="s">
        <v>469</v>
      </c>
      <c r="K5" t="s">
        <v>169</v>
      </c>
      <c r="L5" t="s">
        <v>169</v>
      </c>
      <c r="M5" t="s">
        <v>437</v>
      </c>
    </row>
    <row r="6" spans="1:14" x14ac:dyDescent="0.3">
      <c r="A6" t="s">
        <v>177</v>
      </c>
      <c r="B6" t="s">
        <v>440</v>
      </c>
      <c r="C6" t="s">
        <v>166</v>
      </c>
      <c r="D6" s="1">
        <v>6.79</v>
      </c>
      <c r="E6">
        <v>18</v>
      </c>
      <c r="F6">
        <v>2100</v>
      </c>
      <c r="G6" s="3">
        <f t="shared" si="0"/>
        <v>116.66666666666667</v>
      </c>
      <c r="H6">
        <v>32</v>
      </c>
      <c r="I6" t="s">
        <v>167</v>
      </c>
      <c r="J6" t="s">
        <v>469</v>
      </c>
      <c r="K6" t="s">
        <v>169</v>
      </c>
      <c r="L6" t="s">
        <v>170</v>
      </c>
      <c r="M6" t="s">
        <v>441</v>
      </c>
    </row>
    <row r="7" spans="1:14" x14ac:dyDescent="0.3">
      <c r="A7" t="s">
        <v>179</v>
      </c>
      <c r="B7" t="s">
        <v>442</v>
      </c>
      <c r="C7" t="s">
        <v>166</v>
      </c>
      <c r="D7" s="1">
        <v>6.49</v>
      </c>
      <c r="E7">
        <v>18</v>
      </c>
      <c r="F7">
        <v>2100</v>
      </c>
      <c r="G7" s="3">
        <f t="shared" si="0"/>
        <v>116.66666666666667</v>
      </c>
      <c r="H7">
        <v>32</v>
      </c>
      <c r="I7" t="s">
        <v>167</v>
      </c>
      <c r="J7" t="s">
        <v>469</v>
      </c>
      <c r="K7" t="s">
        <v>169</v>
      </c>
      <c r="L7" t="s">
        <v>170</v>
      </c>
      <c r="M7" t="s">
        <v>437</v>
      </c>
    </row>
    <row r="8" spans="1:14" x14ac:dyDescent="0.3">
      <c r="A8" t="s">
        <v>180</v>
      </c>
      <c r="B8" t="s">
        <v>443</v>
      </c>
      <c r="C8" t="s">
        <v>172</v>
      </c>
      <c r="D8" s="1">
        <v>9.9499999999999993</v>
      </c>
      <c r="E8">
        <v>12</v>
      </c>
      <c r="F8">
        <v>1800</v>
      </c>
      <c r="G8" s="3">
        <f t="shared" si="0"/>
        <v>150</v>
      </c>
      <c r="H8">
        <v>32</v>
      </c>
      <c r="I8">
        <v>210</v>
      </c>
      <c r="J8" t="s">
        <v>168</v>
      </c>
      <c r="K8" t="s">
        <v>170</v>
      </c>
      <c r="L8" t="s">
        <v>170</v>
      </c>
      <c r="M8" t="s">
        <v>437</v>
      </c>
    </row>
    <row r="9" spans="1:14" x14ac:dyDescent="0.3">
      <c r="A9" t="s">
        <v>181</v>
      </c>
      <c r="B9" t="s">
        <v>444</v>
      </c>
      <c r="C9" t="s">
        <v>166</v>
      </c>
      <c r="D9" s="1">
        <v>6.79</v>
      </c>
      <c r="E9">
        <v>18</v>
      </c>
      <c r="F9">
        <v>2100</v>
      </c>
      <c r="G9" s="3">
        <f t="shared" si="0"/>
        <v>116.66666666666667</v>
      </c>
      <c r="H9">
        <v>32</v>
      </c>
      <c r="I9" t="s">
        <v>167</v>
      </c>
      <c r="J9" t="s">
        <v>469</v>
      </c>
      <c r="K9" t="s">
        <v>169</v>
      </c>
      <c r="L9" t="s">
        <v>170</v>
      </c>
      <c r="M9" t="s">
        <v>441</v>
      </c>
    </row>
    <row r="10" spans="1:14" x14ac:dyDescent="0.3">
      <c r="A10" t="s">
        <v>179</v>
      </c>
      <c r="B10" t="s">
        <v>442</v>
      </c>
      <c r="C10" t="s">
        <v>166</v>
      </c>
      <c r="D10" s="1">
        <v>6.49</v>
      </c>
      <c r="E10">
        <v>18</v>
      </c>
      <c r="F10">
        <v>2100</v>
      </c>
      <c r="G10" s="3">
        <f t="shared" si="0"/>
        <v>116.66666666666667</v>
      </c>
      <c r="H10">
        <v>32</v>
      </c>
      <c r="I10" t="s">
        <v>167</v>
      </c>
      <c r="J10" t="s">
        <v>469</v>
      </c>
      <c r="K10" t="s">
        <v>169</v>
      </c>
      <c r="L10" t="s">
        <v>170</v>
      </c>
      <c r="M10" t="s">
        <v>437</v>
      </c>
    </row>
    <row r="11" spans="1:14" x14ac:dyDescent="0.3">
      <c r="A11" t="s">
        <v>182</v>
      </c>
      <c r="B11" t="s">
        <v>445</v>
      </c>
      <c r="C11" t="s">
        <v>172</v>
      </c>
      <c r="D11" s="1">
        <v>8.9499999999999993</v>
      </c>
      <c r="E11">
        <v>15</v>
      </c>
      <c r="F11">
        <v>2100</v>
      </c>
      <c r="G11" s="3">
        <f t="shared" si="0"/>
        <v>140</v>
      </c>
      <c r="H11">
        <v>32</v>
      </c>
      <c r="I11">
        <v>210</v>
      </c>
      <c r="J11" t="s">
        <v>168</v>
      </c>
      <c r="K11" t="s">
        <v>169</v>
      </c>
      <c r="L11" t="s">
        <v>169</v>
      </c>
      <c r="M11" t="s">
        <v>437</v>
      </c>
    </row>
    <row r="12" spans="1:14" x14ac:dyDescent="0.3">
      <c r="A12" t="s">
        <v>183</v>
      </c>
      <c r="B12" t="s">
        <v>446</v>
      </c>
      <c r="C12" t="s">
        <v>175</v>
      </c>
      <c r="D12" s="1">
        <v>14</v>
      </c>
      <c r="E12">
        <v>15</v>
      </c>
      <c r="F12">
        <v>2200</v>
      </c>
      <c r="G12" s="3">
        <f t="shared" si="0"/>
        <v>146.66666666666666</v>
      </c>
      <c r="H12">
        <v>32</v>
      </c>
      <c r="I12">
        <v>325</v>
      </c>
      <c r="J12" t="s">
        <v>168</v>
      </c>
      <c r="K12" t="s">
        <v>169</v>
      </c>
      <c r="L12" t="s">
        <v>169</v>
      </c>
      <c r="M12" t="s">
        <v>437</v>
      </c>
    </row>
    <row r="13" spans="1:14" x14ac:dyDescent="0.3">
      <c r="A13" t="s">
        <v>184</v>
      </c>
      <c r="B13" t="s">
        <v>447</v>
      </c>
      <c r="C13" t="s">
        <v>82</v>
      </c>
      <c r="D13" s="1">
        <v>9.3800000000000008</v>
      </c>
      <c r="E13">
        <v>13</v>
      </c>
      <c r="F13">
        <v>2050</v>
      </c>
      <c r="G13" s="3">
        <f t="shared" si="0"/>
        <v>157.69230769230768</v>
      </c>
      <c r="H13">
        <v>32</v>
      </c>
      <c r="I13" t="s">
        <v>185</v>
      </c>
      <c r="J13" t="s">
        <v>168</v>
      </c>
      <c r="K13" t="s">
        <v>170</v>
      </c>
      <c r="L13" t="s">
        <v>170</v>
      </c>
      <c r="M13" t="s">
        <v>437</v>
      </c>
    </row>
    <row r="14" spans="1:14" x14ac:dyDescent="0.3">
      <c r="A14" t="s">
        <v>186</v>
      </c>
      <c r="B14" t="s">
        <v>448</v>
      </c>
      <c r="C14" t="s">
        <v>175</v>
      </c>
      <c r="D14" s="1">
        <v>14</v>
      </c>
      <c r="E14">
        <v>15</v>
      </c>
      <c r="F14">
        <v>2200</v>
      </c>
      <c r="G14" s="3">
        <f t="shared" si="0"/>
        <v>146.66666666666666</v>
      </c>
      <c r="H14">
        <v>32</v>
      </c>
      <c r="I14">
        <v>310</v>
      </c>
      <c r="J14" t="s">
        <v>168</v>
      </c>
      <c r="K14" t="s">
        <v>169</v>
      </c>
      <c r="L14" t="s">
        <v>169</v>
      </c>
      <c r="M14" t="s">
        <v>437</v>
      </c>
    </row>
    <row r="15" spans="1:14" x14ac:dyDescent="0.3">
      <c r="A15" t="s">
        <v>187</v>
      </c>
      <c r="B15" t="s">
        <v>449</v>
      </c>
      <c r="C15" t="s">
        <v>175</v>
      </c>
      <c r="D15" s="1">
        <v>8.56</v>
      </c>
      <c r="E15">
        <v>12</v>
      </c>
      <c r="F15">
        <v>1800</v>
      </c>
      <c r="G15" s="3">
        <f t="shared" si="0"/>
        <v>150</v>
      </c>
      <c r="H15">
        <v>32</v>
      </c>
      <c r="I15">
        <v>325</v>
      </c>
      <c r="J15" t="s">
        <v>469</v>
      </c>
      <c r="L15" t="s">
        <v>169</v>
      </c>
      <c r="M15" t="s">
        <v>437</v>
      </c>
    </row>
    <row r="16" spans="1:14" x14ac:dyDescent="0.3">
      <c r="A16" t="s">
        <v>188</v>
      </c>
      <c r="B16" t="s">
        <v>450</v>
      </c>
      <c r="C16" t="s">
        <v>175</v>
      </c>
      <c r="D16" s="1">
        <v>10.89</v>
      </c>
      <c r="E16">
        <v>14</v>
      </c>
      <c r="F16">
        <v>2100</v>
      </c>
      <c r="G16" s="3">
        <f t="shared" si="0"/>
        <v>150</v>
      </c>
      <c r="H16">
        <v>32</v>
      </c>
      <c r="I16" t="s">
        <v>176</v>
      </c>
      <c r="J16" t="s">
        <v>168</v>
      </c>
      <c r="K16" t="s">
        <v>170</v>
      </c>
      <c r="L16" t="s">
        <v>169</v>
      </c>
      <c r="M16" t="s">
        <v>437</v>
      </c>
    </row>
    <row r="17" spans="1:13" x14ac:dyDescent="0.3">
      <c r="A17" t="s">
        <v>189</v>
      </c>
      <c r="B17" t="s">
        <v>451</v>
      </c>
      <c r="C17" t="s">
        <v>172</v>
      </c>
      <c r="D17" s="1">
        <v>12.95</v>
      </c>
      <c r="E17">
        <v>13</v>
      </c>
      <c r="F17">
        <v>1800</v>
      </c>
      <c r="G17" s="3">
        <f t="shared" si="0"/>
        <v>138.46153846153845</v>
      </c>
      <c r="H17">
        <v>32</v>
      </c>
      <c r="I17">
        <v>240</v>
      </c>
      <c r="J17" t="s">
        <v>469</v>
      </c>
      <c r="K17" t="s">
        <v>170</v>
      </c>
      <c r="L17" t="s">
        <v>169</v>
      </c>
      <c r="M17" t="s">
        <v>437</v>
      </c>
    </row>
    <row r="18" spans="1:13" x14ac:dyDescent="0.3">
      <c r="A18" t="s">
        <v>190</v>
      </c>
      <c r="B18" t="s">
        <v>452</v>
      </c>
      <c r="C18" t="s">
        <v>172</v>
      </c>
      <c r="D18" s="1">
        <v>12.95</v>
      </c>
      <c r="E18">
        <v>18</v>
      </c>
      <c r="F18">
        <v>1900</v>
      </c>
      <c r="G18" s="3">
        <f t="shared" si="0"/>
        <v>105.55555555555556</v>
      </c>
      <c r="H18">
        <v>32</v>
      </c>
      <c r="I18">
        <v>240</v>
      </c>
      <c r="J18" t="s">
        <v>469</v>
      </c>
      <c r="K18" t="s">
        <v>170</v>
      </c>
      <c r="L18" t="s">
        <v>169</v>
      </c>
      <c r="M18" t="s">
        <v>437</v>
      </c>
    </row>
    <row r="19" spans="1:13" x14ac:dyDescent="0.3">
      <c r="A19" t="s">
        <v>181</v>
      </c>
      <c r="B19" t="s">
        <v>444</v>
      </c>
      <c r="C19" t="s">
        <v>166</v>
      </c>
      <c r="D19" s="1">
        <v>6.79</v>
      </c>
      <c r="E19">
        <v>18</v>
      </c>
      <c r="F19">
        <v>2100</v>
      </c>
      <c r="G19" s="3">
        <f t="shared" si="0"/>
        <v>116.66666666666667</v>
      </c>
      <c r="H19">
        <v>32</v>
      </c>
      <c r="I19" t="s">
        <v>167</v>
      </c>
      <c r="J19" t="s">
        <v>469</v>
      </c>
      <c r="K19" t="s">
        <v>169</v>
      </c>
      <c r="L19" t="s">
        <v>170</v>
      </c>
      <c r="M19" t="s">
        <v>441</v>
      </c>
    </row>
    <row r="20" spans="1:13" x14ac:dyDescent="0.3">
      <c r="A20" t="s">
        <v>191</v>
      </c>
      <c r="B20" t="s">
        <v>453</v>
      </c>
      <c r="C20" t="s">
        <v>172</v>
      </c>
      <c r="D20" s="1">
        <v>9.9499999999999993</v>
      </c>
      <c r="E20">
        <v>12</v>
      </c>
      <c r="F20">
        <v>1700</v>
      </c>
      <c r="G20" s="3">
        <f t="shared" si="0"/>
        <v>141.66666666666666</v>
      </c>
      <c r="H20">
        <v>32</v>
      </c>
      <c r="I20">
        <v>210</v>
      </c>
      <c r="J20" t="s">
        <v>170</v>
      </c>
      <c r="K20" t="s">
        <v>170</v>
      </c>
      <c r="L20" t="s">
        <v>170</v>
      </c>
      <c r="M20" t="s">
        <v>437</v>
      </c>
    </row>
    <row r="21" spans="1:13" x14ac:dyDescent="0.3">
      <c r="A21" t="s">
        <v>192</v>
      </c>
      <c r="B21" t="s">
        <v>454</v>
      </c>
      <c r="C21" t="s">
        <v>175</v>
      </c>
      <c r="D21" s="1">
        <v>8.56</v>
      </c>
      <c r="E21">
        <v>12</v>
      </c>
      <c r="F21">
        <v>2100</v>
      </c>
      <c r="G21" s="3">
        <f t="shared" si="0"/>
        <v>175</v>
      </c>
      <c r="H21">
        <v>32</v>
      </c>
      <c r="I21">
        <v>325</v>
      </c>
      <c r="J21" t="s">
        <v>469</v>
      </c>
      <c r="K21" t="s">
        <v>178</v>
      </c>
      <c r="L21" t="s">
        <v>169</v>
      </c>
      <c r="M21" t="s">
        <v>437</v>
      </c>
    </row>
    <row r="22" spans="1:13" x14ac:dyDescent="0.3">
      <c r="A22" t="s">
        <v>177</v>
      </c>
      <c r="B22" t="s">
        <v>440</v>
      </c>
      <c r="C22" t="s">
        <v>166</v>
      </c>
      <c r="D22" s="1">
        <v>6.79</v>
      </c>
      <c r="E22">
        <v>18</v>
      </c>
      <c r="F22">
        <v>2100</v>
      </c>
      <c r="G22" s="3">
        <f t="shared" si="0"/>
        <v>116.66666666666667</v>
      </c>
      <c r="H22">
        <v>32</v>
      </c>
      <c r="I22" t="s">
        <v>167</v>
      </c>
      <c r="J22" t="s">
        <v>469</v>
      </c>
      <c r="K22" t="s">
        <v>169</v>
      </c>
      <c r="L22" t="s">
        <v>170</v>
      </c>
      <c r="M22" t="s">
        <v>441</v>
      </c>
    </row>
    <row r="23" spans="1:13" x14ac:dyDescent="0.3">
      <c r="A23" t="s">
        <v>193</v>
      </c>
      <c r="B23" t="s">
        <v>455</v>
      </c>
      <c r="C23" t="s">
        <v>175</v>
      </c>
      <c r="D23" s="1">
        <v>8.8800000000000008</v>
      </c>
      <c r="E23">
        <v>12</v>
      </c>
      <c r="F23">
        <v>1800</v>
      </c>
      <c r="G23" s="3">
        <f t="shared" si="0"/>
        <v>150</v>
      </c>
      <c r="H23">
        <v>32</v>
      </c>
      <c r="I23" t="s">
        <v>176</v>
      </c>
      <c r="J23" t="s">
        <v>168</v>
      </c>
      <c r="K23" t="s">
        <v>169</v>
      </c>
      <c r="L23" t="s">
        <v>169</v>
      </c>
      <c r="M23" t="s">
        <v>437</v>
      </c>
    </row>
    <row r="24" spans="1:13" x14ac:dyDescent="0.3">
      <c r="A24" t="s">
        <v>194</v>
      </c>
      <c r="B24" t="s">
        <v>456</v>
      </c>
      <c r="C24" t="s">
        <v>172</v>
      </c>
      <c r="D24" s="1">
        <v>8.9499999999999993</v>
      </c>
      <c r="E24">
        <v>15</v>
      </c>
      <c r="F24">
        <v>2200</v>
      </c>
      <c r="G24" s="3">
        <f t="shared" si="0"/>
        <v>146.66666666666666</v>
      </c>
      <c r="H24">
        <v>32</v>
      </c>
      <c r="I24">
        <v>210</v>
      </c>
      <c r="J24" t="s">
        <v>169</v>
      </c>
      <c r="K24" t="s">
        <v>169</v>
      </c>
      <c r="L24" t="s">
        <v>169</v>
      </c>
      <c r="M24" t="s">
        <v>437</v>
      </c>
    </row>
    <row r="25" spans="1:13" x14ac:dyDescent="0.3">
      <c r="A25" t="s">
        <v>165</v>
      </c>
      <c r="B25" t="s">
        <v>436</v>
      </c>
      <c r="C25" t="s">
        <v>166</v>
      </c>
      <c r="D25" s="1">
        <v>6.49</v>
      </c>
      <c r="E25">
        <v>18</v>
      </c>
      <c r="F25">
        <v>2200</v>
      </c>
      <c r="G25" s="3">
        <f t="shared" si="0"/>
        <v>122.22222222222223</v>
      </c>
      <c r="H25">
        <v>32</v>
      </c>
      <c r="I25" t="s">
        <v>167</v>
      </c>
      <c r="J25" t="s">
        <v>469</v>
      </c>
      <c r="K25" t="s">
        <v>169</v>
      </c>
      <c r="L25" t="s">
        <v>170</v>
      </c>
      <c r="M25" t="s">
        <v>437</v>
      </c>
    </row>
    <row r="26" spans="1:13" x14ac:dyDescent="0.3">
      <c r="A26" t="s">
        <v>195</v>
      </c>
      <c r="B26" t="s">
        <v>457</v>
      </c>
      <c r="C26" t="s">
        <v>166</v>
      </c>
      <c r="D26" s="1">
        <v>6.79</v>
      </c>
      <c r="E26">
        <v>18</v>
      </c>
      <c r="F26">
        <v>2200</v>
      </c>
      <c r="G26" s="3">
        <f t="shared" si="0"/>
        <v>122.22222222222223</v>
      </c>
      <c r="H26">
        <v>32</v>
      </c>
      <c r="I26" t="s">
        <v>167</v>
      </c>
      <c r="J26" t="s">
        <v>469</v>
      </c>
      <c r="K26" t="s">
        <v>169</v>
      </c>
      <c r="L26" t="s">
        <v>170</v>
      </c>
      <c r="M26" t="s">
        <v>441</v>
      </c>
    </row>
    <row r="27" spans="1:13" x14ac:dyDescent="0.3">
      <c r="A27" t="s">
        <v>196</v>
      </c>
      <c r="B27" t="s">
        <v>458</v>
      </c>
      <c r="C27" t="s">
        <v>172</v>
      </c>
      <c r="D27" s="1">
        <v>9.9499999999999993</v>
      </c>
      <c r="E27">
        <v>12</v>
      </c>
      <c r="F27">
        <v>1700</v>
      </c>
      <c r="G27" s="3">
        <f t="shared" si="0"/>
        <v>141.66666666666666</v>
      </c>
      <c r="H27">
        <v>32</v>
      </c>
      <c r="I27">
        <v>210</v>
      </c>
      <c r="J27" t="s">
        <v>168</v>
      </c>
      <c r="K27" t="s">
        <v>170</v>
      </c>
      <c r="L27" t="s">
        <v>170</v>
      </c>
      <c r="M27" t="s">
        <v>437</v>
      </c>
    </row>
    <row r="28" spans="1:13" x14ac:dyDescent="0.3">
      <c r="A28" t="s">
        <v>197</v>
      </c>
      <c r="B28" t="s">
        <v>459</v>
      </c>
      <c r="C28" t="s">
        <v>172</v>
      </c>
      <c r="D28" s="1">
        <v>12.95</v>
      </c>
      <c r="E28">
        <v>13</v>
      </c>
      <c r="F28">
        <v>1800</v>
      </c>
      <c r="G28" s="3">
        <f t="shared" si="0"/>
        <v>138.46153846153845</v>
      </c>
      <c r="H28">
        <v>32</v>
      </c>
      <c r="I28">
        <v>240</v>
      </c>
      <c r="J28" t="s">
        <v>469</v>
      </c>
      <c r="K28" t="s">
        <v>170</v>
      </c>
      <c r="L28" t="s">
        <v>169</v>
      </c>
      <c r="M28" t="s">
        <v>437</v>
      </c>
    </row>
    <row r="29" spans="1:13" x14ac:dyDescent="0.3">
      <c r="A29" t="s">
        <v>198</v>
      </c>
      <c r="B29" t="s">
        <v>460</v>
      </c>
      <c r="C29" t="s">
        <v>172</v>
      </c>
      <c r="D29" s="1">
        <v>9.9499999999999993</v>
      </c>
      <c r="E29">
        <v>12</v>
      </c>
      <c r="F29">
        <v>1800</v>
      </c>
      <c r="G29" s="3">
        <f t="shared" si="0"/>
        <v>150</v>
      </c>
      <c r="H29">
        <v>32</v>
      </c>
      <c r="I29">
        <v>210</v>
      </c>
      <c r="J29" t="s">
        <v>168</v>
      </c>
      <c r="K29" t="s">
        <v>169</v>
      </c>
      <c r="L29" t="s">
        <v>169</v>
      </c>
      <c r="M29" t="s">
        <v>437</v>
      </c>
    </row>
    <row r="30" spans="1:13" x14ac:dyDescent="0.3">
      <c r="A30" t="s">
        <v>199</v>
      </c>
      <c r="B30" t="s">
        <v>461</v>
      </c>
      <c r="C30" t="s">
        <v>175</v>
      </c>
      <c r="D30" s="1">
        <v>10.89</v>
      </c>
      <c r="E30">
        <v>14</v>
      </c>
      <c r="F30">
        <v>2100</v>
      </c>
      <c r="G30" s="3">
        <f t="shared" si="0"/>
        <v>150</v>
      </c>
      <c r="H30">
        <v>32</v>
      </c>
      <c r="I30" t="s">
        <v>176</v>
      </c>
      <c r="J30" t="s">
        <v>168</v>
      </c>
      <c r="K30" t="s">
        <v>170</v>
      </c>
      <c r="L30" t="s">
        <v>169</v>
      </c>
      <c r="M30" t="s">
        <v>437</v>
      </c>
    </row>
    <row r="31" spans="1:13" x14ac:dyDescent="0.3">
      <c r="A31" t="s">
        <v>195</v>
      </c>
      <c r="B31" t="s">
        <v>457</v>
      </c>
      <c r="C31" t="s">
        <v>166</v>
      </c>
      <c r="D31" s="1">
        <v>6.79</v>
      </c>
      <c r="E31">
        <v>18</v>
      </c>
      <c r="F31">
        <v>2200</v>
      </c>
      <c r="G31" s="3">
        <f t="shared" si="0"/>
        <v>122.22222222222223</v>
      </c>
      <c r="H31">
        <v>32</v>
      </c>
      <c r="I31" t="s">
        <v>167</v>
      </c>
      <c r="J31" t="s">
        <v>469</v>
      </c>
      <c r="K31" t="s">
        <v>169</v>
      </c>
      <c r="L31" t="s">
        <v>170</v>
      </c>
      <c r="M31" t="s">
        <v>441</v>
      </c>
    </row>
    <row r="32" spans="1:13" x14ac:dyDescent="0.3">
      <c r="A32" t="s">
        <v>200</v>
      </c>
      <c r="B32" t="s">
        <v>462</v>
      </c>
      <c r="C32" t="s">
        <v>82</v>
      </c>
      <c r="D32" s="1">
        <v>9.3800000000000008</v>
      </c>
      <c r="E32">
        <v>13</v>
      </c>
      <c r="F32">
        <v>2050</v>
      </c>
      <c r="G32" s="3">
        <f t="shared" si="0"/>
        <v>157.69230769230768</v>
      </c>
      <c r="H32">
        <v>32</v>
      </c>
      <c r="I32" t="s">
        <v>185</v>
      </c>
      <c r="J32" t="s">
        <v>168</v>
      </c>
      <c r="K32" t="s">
        <v>170</v>
      </c>
      <c r="L32" t="s">
        <v>170</v>
      </c>
      <c r="M32" t="s">
        <v>437</v>
      </c>
    </row>
    <row r="33" spans="1:13" x14ac:dyDescent="0.3">
      <c r="A33" t="s">
        <v>201</v>
      </c>
      <c r="B33" t="s">
        <v>463</v>
      </c>
      <c r="C33" t="s">
        <v>166</v>
      </c>
      <c r="D33" s="1">
        <v>6.49</v>
      </c>
      <c r="E33">
        <v>18</v>
      </c>
      <c r="F33">
        <v>2100</v>
      </c>
      <c r="G33" s="3">
        <f t="shared" si="0"/>
        <v>116.66666666666667</v>
      </c>
      <c r="H33">
        <v>32</v>
      </c>
      <c r="I33" t="s">
        <v>167</v>
      </c>
      <c r="J33" t="s">
        <v>469</v>
      </c>
      <c r="K33" t="s">
        <v>169</v>
      </c>
      <c r="L33" t="s">
        <v>170</v>
      </c>
      <c r="M33" t="s">
        <v>437</v>
      </c>
    </row>
    <row r="34" spans="1:13" x14ac:dyDescent="0.3">
      <c r="A34" t="s">
        <v>202</v>
      </c>
      <c r="B34" t="s">
        <v>464</v>
      </c>
      <c r="C34" t="s">
        <v>175</v>
      </c>
      <c r="D34" s="1">
        <v>8.56</v>
      </c>
      <c r="E34">
        <v>12</v>
      </c>
      <c r="F34">
        <v>1800</v>
      </c>
      <c r="G34" s="3">
        <f t="shared" si="0"/>
        <v>150</v>
      </c>
      <c r="H34">
        <v>32</v>
      </c>
      <c r="I34">
        <v>325</v>
      </c>
      <c r="J34" t="s">
        <v>469</v>
      </c>
      <c r="K34" t="s">
        <v>178</v>
      </c>
      <c r="L34" t="s">
        <v>169</v>
      </c>
      <c r="M34" t="s">
        <v>437</v>
      </c>
    </row>
    <row r="35" spans="1:13" x14ac:dyDescent="0.3">
      <c r="A35" t="s">
        <v>201</v>
      </c>
      <c r="B35" t="s">
        <v>463</v>
      </c>
      <c r="C35" t="s">
        <v>166</v>
      </c>
      <c r="D35" s="1">
        <v>6.49</v>
      </c>
      <c r="E35">
        <v>18</v>
      </c>
      <c r="F35">
        <v>2100</v>
      </c>
      <c r="G35" s="3">
        <f t="shared" si="0"/>
        <v>116.66666666666667</v>
      </c>
      <c r="H35">
        <v>32</v>
      </c>
      <c r="I35" t="s">
        <v>167</v>
      </c>
      <c r="J35" t="s">
        <v>469</v>
      </c>
      <c r="K35" t="s">
        <v>169</v>
      </c>
      <c r="L35" t="s">
        <v>170</v>
      </c>
      <c r="M35" t="s">
        <v>437</v>
      </c>
    </row>
    <row r="36" spans="1:13" x14ac:dyDescent="0.3">
      <c r="A36" t="s">
        <v>203</v>
      </c>
      <c r="B36" t="s">
        <v>465</v>
      </c>
      <c r="C36" t="s">
        <v>172</v>
      </c>
      <c r="D36" s="1">
        <v>8.9499999999999993</v>
      </c>
      <c r="E36">
        <v>13</v>
      </c>
      <c r="F36">
        <v>2100</v>
      </c>
      <c r="G36" s="3">
        <f t="shared" si="0"/>
        <v>161.53846153846155</v>
      </c>
      <c r="H36">
        <v>32</v>
      </c>
      <c r="I36">
        <v>210</v>
      </c>
      <c r="J36" t="s">
        <v>168</v>
      </c>
      <c r="K36" t="s">
        <v>169</v>
      </c>
      <c r="L36" t="s">
        <v>169</v>
      </c>
      <c r="M36" t="s">
        <v>437</v>
      </c>
    </row>
    <row r="37" spans="1:13" x14ac:dyDescent="0.3">
      <c r="A37" t="s">
        <v>204</v>
      </c>
      <c r="B37" t="s">
        <v>466</v>
      </c>
      <c r="C37" t="s">
        <v>172</v>
      </c>
      <c r="D37" s="1">
        <v>12.95</v>
      </c>
      <c r="E37">
        <v>14</v>
      </c>
      <c r="F37">
        <v>1900</v>
      </c>
      <c r="G37" s="3">
        <f t="shared" si="0"/>
        <v>135.71428571428572</v>
      </c>
      <c r="H37">
        <v>32</v>
      </c>
      <c r="I37">
        <v>240</v>
      </c>
      <c r="J37" t="s">
        <v>469</v>
      </c>
      <c r="K37" t="s">
        <v>170</v>
      </c>
      <c r="L37" t="s">
        <v>169</v>
      </c>
      <c r="M37" t="s">
        <v>437</v>
      </c>
    </row>
    <row r="38" spans="1:13" x14ac:dyDescent="0.3">
      <c r="A38" t="s">
        <v>205</v>
      </c>
      <c r="B38" t="s">
        <v>467</v>
      </c>
      <c r="C38" t="s">
        <v>175</v>
      </c>
      <c r="D38" s="1">
        <v>10.89</v>
      </c>
      <c r="E38">
        <v>14</v>
      </c>
      <c r="F38">
        <v>2100</v>
      </c>
      <c r="G38" s="3">
        <f t="shared" si="0"/>
        <v>150</v>
      </c>
      <c r="H38">
        <v>32</v>
      </c>
      <c r="I38" t="s">
        <v>176</v>
      </c>
      <c r="J38" t="s">
        <v>168</v>
      </c>
      <c r="K38" t="s">
        <v>170</v>
      </c>
      <c r="L38" t="s">
        <v>169</v>
      </c>
      <c r="M38" t="s">
        <v>437</v>
      </c>
    </row>
    <row r="39" spans="1:13" x14ac:dyDescent="0.3">
      <c r="A39" t="s">
        <v>206</v>
      </c>
      <c r="B39" t="s">
        <v>468</v>
      </c>
      <c r="C39" t="s">
        <v>175</v>
      </c>
      <c r="D39" s="1">
        <v>8.8800000000000008</v>
      </c>
      <c r="E39">
        <v>12</v>
      </c>
      <c r="F39">
        <v>1800</v>
      </c>
      <c r="G39" s="3">
        <f t="shared" si="0"/>
        <v>150</v>
      </c>
      <c r="H39">
        <v>32</v>
      </c>
      <c r="I39" t="s">
        <v>176</v>
      </c>
      <c r="J39" t="s">
        <v>168</v>
      </c>
      <c r="K39" t="s">
        <v>169</v>
      </c>
      <c r="L39" t="s">
        <v>169</v>
      </c>
      <c r="M39" t="s">
        <v>437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D9CF4-0827-4CB5-8FB5-1F4A675EE0FE}">
  <dimension ref="A1:K33"/>
  <sheetViews>
    <sheetView topLeftCell="A2" workbookViewId="0">
      <selection activeCell="H3" sqref="H3:H72"/>
    </sheetView>
  </sheetViews>
  <sheetFormatPr defaultRowHeight="14.4" x14ac:dyDescent="0.3"/>
  <cols>
    <col min="1" max="1" width="65.109375" customWidth="1"/>
    <col min="2" max="2" width="21.6640625" customWidth="1"/>
    <col min="8" max="8" width="12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3">
      <c r="A2" t="s">
        <v>415</v>
      </c>
      <c r="B2" t="s">
        <v>207</v>
      </c>
      <c r="C2" t="s">
        <v>82</v>
      </c>
      <c r="D2" s="1">
        <v>9.3800000000000008</v>
      </c>
      <c r="E2">
        <v>8</v>
      </c>
      <c r="F2">
        <v>1300</v>
      </c>
      <c r="G2">
        <v>17</v>
      </c>
      <c r="H2" t="s">
        <v>208</v>
      </c>
      <c r="I2" t="s">
        <v>8</v>
      </c>
      <c r="J2" t="s">
        <v>170</v>
      </c>
      <c r="K2">
        <v>23.74</v>
      </c>
    </row>
    <row r="3" spans="1:11" x14ac:dyDescent="0.3">
      <c r="A3" t="s">
        <v>416</v>
      </c>
      <c r="B3" t="s">
        <v>209</v>
      </c>
      <c r="C3" t="s">
        <v>210</v>
      </c>
      <c r="D3" s="1">
        <v>6.43</v>
      </c>
      <c r="E3">
        <v>9</v>
      </c>
      <c r="F3">
        <v>1400</v>
      </c>
      <c r="G3">
        <v>17</v>
      </c>
      <c r="H3" t="s">
        <v>208</v>
      </c>
      <c r="I3" t="s">
        <v>15</v>
      </c>
      <c r="J3" t="s">
        <v>170</v>
      </c>
      <c r="K3">
        <v>24</v>
      </c>
    </row>
    <row r="4" spans="1:11" x14ac:dyDescent="0.3">
      <c r="A4" t="s">
        <v>211</v>
      </c>
      <c r="B4" t="s">
        <v>212</v>
      </c>
      <c r="C4" t="s">
        <v>213</v>
      </c>
      <c r="D4" s="1">
        <v>7.5</v>
      </c>
      <c r="E4">
        <v>15</v>
      </c>
      <c r="F4">
        <v>2200</v>
      </c>
      <c r="G4">
        <v>32</v>
      </c>
      <c r="H4" t="s">
        <v>214</v>
      </c>
      <c r="I4" t="s">
        <v>15</v>
      </c>
      <c r="J4" t="s">
        <v>215</v>
      </c>
      <c r="K4">
        <v>48</v>
      </c>
    </row>
    <row r="5" spans="1:11" x14ac:dyDescent="0.3">
      <c r="A5" t="s">
        <v>216</v>
      </c>
      <c r="B5" t="s">
        <v>217</v>
      </c>
      <c r="C5" t="s">
        <v>218</v>
      </c>
      <c r="D5" s="1">
        <v>9.3699999999999992</v>
      </c>
      <c r="E5">
        <v>20</v>
      </c>
      <c r="F5">
        <v>2400</v>
      </c>
      <c r="G5">
        <v>32</v>
      </c>
      <c r="H5" t="s">
        <v>214</v>
      </c>
      <c r="I5" t="s">
        <v>15</v>
      </c>
      <c r="J5" t="s">
        <v>170</v>
      </c>
      <c r="K5">
        <v>47.75</v>
      </c>
    </row>
    <row r="6" spans="1:11" x14ac:dyDescent="0.3">
      <c r="A6" t="s">
        <v>219</v>
      </c>
      <c r="B6" t="s">
        <v>220</v>
      </c>
      <c r="C6" t="s">
        <v>213</v>
      </c>
      <c r="D6" s="1">
        <v>7.5</v>
      </c>
      <c r="E6">
        <v>13</v>
      </c>
      <c r="F6">
        <v>1950</v>
      </c>
      <c r="G6">
        <v>32</v>
      </c>
      <c r="H6" t="s">
        <v>214</v>
      </c>
      <c r="I6" t="s">
        <v>15</v>
      </c>
      <c r="J6" t="s">
        <v>170</v>
      </c>
      <c r="K6">
        <v>48</v>
      </c>
    </row>
    <row r="7" spans="1:11" x14ac:dyDescent="0.3">
      <c r="A7" t="s">
        <v>417</v>
      </c>
      <c r="B7" t="s">
        <v>222</v>
      </c>
      <c r="C7" t="s">
        <v>223</v>
      </c>
      <c r="D7" s="1">
        <v>8.92</v>
      </c>
      <c r="E7">
        <v>12</v>
      </c>
      <c r="F7">
        <v>1750</v>
      </c>
      <c r="G7">
        <v>32</v>
      </c>
      <c r="H7" t="s">
        <v>208</v>
      </c>
      <c r="I7" t="s">
        <v>8</v>
      </c>
      <c r="J7" t="s">
        <v>170</v>
      </c>
      <c r="K7">
        <v>47.8</v>
      </c>
    </row>
    <row r="8" spans="1:11" x14ac:dyDescent="0.3">
      <c r="A8" t="s">
        <v>418</v>
      </c>
      <c r="B8" t="s">
        <v>224</v>
      </c>
      <c r="C8" t="s">
        <v>82</v>
      </c>
      <c r="D8" s="1">
        <v>9.3800000000000008</v>
      </c>
      <c r="E8">
        <v>13</v>
      </c>
      <c r="F8">
        <v>2050</v>
      </c>
      <c r="G8">
        <v>32</v>
      </c>
      <c r="H8" t="s">
        <v>208</v>
      </c>
      <c r="I8" t="s">
        <v>15</v>
      </c>
      <c r="J8" t="s">
        <v>170</v>
      </c>
      <c r="K8">
        <v>47.76</v>
      </c>
    </row>
    <row r="9" spans="1:11" x14ac:dyDescent="0.3">
      <c r="A9" t="s">
        <v>419</v>
      </c>
      <c r="B9" t="s">
        <v>225</v>
      </c>
      <c r="C9" t="s">
        <v>218</v>
      </c>
      <c r="D9" s="1">
        <v>7.53</v>
      </c>
      <c r="E9">
        <v>18</v>
      </c>
      <c r="F9">
        <v>2300</v>
      </c>
      <c r="G9">
        <v>32</v>
      </c>
      <c r="H9" t="s">
        <v>208</v>
      </c>
      <c r="I9" t="s">
        <v>15</v>
      </c>
      <c r="J9" t="s">
        <v>170</v>
      </c>
      <c r="K9">
        <v>47.77</v>
      </c>
    </row>
    <row r="10" spans="1:11" x14ac:dyDescent="0.3">
      <c r="A10" t="s">
        <v>420</v>
      </c>
      <c r="B10" t="s">
        <v>226</v>
      </c>
      <c r="C10" t="s">
        <v>82</v>
      </c>
      <c r="D10" s="1">
        <v>9.3800000000000008</v>
      </c>
      <c r="E10">
        <v>8</v>
      </c>
      <c r="F10">
        <v>1300</v>
      </c>
      <c r="G10">
        <v>17</v>
      </c>
      <c r="H10" t="s">
        <v>208</v>
      </c>
      <c r="I10" t="s">
        <v>15</v>
      </c>
      <c r="J10" t="s">
        <v>170</v>
      </c>
      <c r="K10">
        <v>23.74</v>
      </c>
    </row>
    <row r="11" spans="1:11" x14ac:dyDescent="0.3">
      <c r="A11" t="s">
        <v>421</v>
      </c>
      <c r="B11" t="s">
        <v>228</v>
      </c>
      <c r="C11" t="s">
        <v>213</v>
      </c>
      <c r="D11" s="1">
        <v>7.5</v>
      </c>
      <c r="E11">
        <v>15</v>
      </c>
      <c r="F11">
        <v>2200</v>
      </c>
      <c r="G11">
        <v>32</v>
      </c>
      <c r="H11" t="s">
        <v>214</v>
      </c>
      <c r="I11" t="s">
        <v>15</v>
      </c>
      <c r="J11" t="s">
        <v>215</v>
      </c>
      <c r="K11">
        <v>48</v>
      </c>
    </row>
    <row r="12" spans="1:11" x14ac:dyDescent="0.3">
      <c r="A12" t="s">
        <v>422</v>
      </c>
      <c r="B12" t="s">
        <v>231</v>
      </c>
      <c r="C12" t="s">
        <v>210</v>
      </c>
      <c r="D12" s="1">
        <v>7.5</v>
      </c>
      <c r="E12">
        <v>13</v>
      </c>
      <c r="F12">
        <v>1800</v>
      </c>
      <c r="G12">
        <v>32</v>
      </c>
      <c r="H12" t="s">
        <v>208</v>
      </c>
      <c r="I12" t="s">
        <v>15</v>
      </c>
      <c r="J12" t="s">
        <v>170</v>
      </c>
      <c r="K12">
        <v>48</v>
      </c>
    </row>
    <row r="13" spans="1:11" x14ac:dyDescent="0.3">
      <c r="A13" t="s">
        <v>232</v>
      </c>
      <c r="B13" t="s">
        <v>233</v>
      </c>
      <c r="C13" t="s">
        <v>213</v>
      </c>
      <c r="D13" s="1">
        <v>7.5</v>
      </c>
      <c r="E13">
        <v>15</v>
      </c>
      <c r="F13">
        <v>2200</v>
      </c>
      <c r="G13">
        <v>32</v>
      </c>
      <c r="H13" t="s">
        <v>214</v>
      </c>
      <c r="I13" t="s">
        <v>15</v>
      </c>
      <c r="J13" t="s">
        <v>215</v>
      </c>
      <c r="K13">
        <v>48</v>
      </c>
    </row>
    <row r="14" spans="1:11" x14ac:dyDescent="0.3">
      <c r="A14" t="s">
        <v>235</v>
      </c>
      <c r="B14" t="s">
        <v>236</v>
      </c>
      <c r="C14" t="s">
        <v>213</v>
      </c>
      <c r="D14" s="1">
        <v>7.99</v>
      </c>
      <c r="E14">
        <v>8</v>
      </c>
      <c r="F14">
        <v>100</v>
      </c>
      <c r="G14">
        <v>17</v>
      </c>
      <c r="H14" t="s">
        <v>214</v>
      </c>
      <c r="I14" t="s">
        <v>15</v>
      </c>
      <c r="J14" t="s">
        <v>170</v>
      </c>
      <c r="K14">
        <v>24</v>
      </c>
    </row>
    <row r="15" spans="1:11" x14ac:dyDescent="0.3">
      <c r="A15" t="s">
        <v>423</v>
      </c>
      <c r="B15" t="s">
        <v>237</v>
      </c>
      <c r="C15" t="s">
        <v>82</v>
      </c>
      <c r="D15" s="1">
        <v>8.58</v>
      </c>
      <c r="E15">
        <v>10.5</v>
      </c>
      <c r="F15">
        <v>1650</v>
      </c>
      <c r="G15">
        <v>32</v>
      </c>
      <c r="H15" t="s">
        <v>208</v>
      </c>
      <c r="I15" t="s">
        <v>8</v>
      </c>
      <c r="J15" t="s">
        <v>170</v>
      </c>
      <c r="K15">
        <v>47.76</v>
      </c>
    </row>
    <row r="16" spans="1:11" x14ac:dyDescent="0.3">
      <c r="A16" t="s">
        <v>424</v>
      </c>
      <c r="B16" t="s">
        <v>238</v>
      </c>
      <c r="C16" t="s">
        <v>82</v>
      </c>
      <c r="D16" s="1">
        <v>9.3800000000000008</v>
      </c>
      <c r="E16">
        <v>13</v>
      </c>
      <c r="F16">
        <v>2300</v>
      </c>
      <c r="G16">
        <v>32</v>
      </c>
      <c r="H16" t="s">
        <v>208</v>
      </c>
      <c r="I16" t="s">
        <v>8</v>
      </c>
      <c r="J16" t="s">
        <v>170</v>
      </c>
      <c r="K16">
        <v>47.76</v>
      </c>
    </row>
    <row r="17" spans="1:11" x14ac:dyDescent="0.3">
      <c r="A17" t="s">
        <v>239</v>
      </c>
      <c r="B17" t="s">
        <v>240</v>
      </c>
      <c r="C17" t="s">
        <v>218</v>
      </c>
      <c r="D17" s="1">
        <v>10.77</v>
      </c>
      <c r="E17">
        <v>18</v>
      </c>
      <c r="F17">
        <v>2300</v>
      </c>
      <c r="G17">
        <v>54</v>
      </c>
      <c r="H17" t="s">
        <v>214</v>
      </c>
      <c r="I17" t="s">
        <v>15</v>
      </c>
      <c r="J17" t="s">
        <v>170</v>
      </c>
      <c r="K17">
        <v>48.04</v>
      </c>
    </row>
    <row r="18" spans="1:11" x14ac:dyDescent="0.3">
      <c r="A18" t="s">
        <v>241</v>
      </c>
      <c r="B18" t="s">
        <v>242</v>
      </c>
      <c r="C18" t="s">
        <v>218</v>
      </c>
      <c r="D18" s="1">
        <v>10.77</v>
      </c>
      <c r="E18">
        <v>18</v>
      </c>
      <c r="F18">
        <v>1800</v>
      </c>
      <c r="G18">
        <v>54</v>
      </c>
      <c r="H18" t="s">
        <v>214</v>
      </c>
      <c r="I18" t="s">
        <v>15</v>
      </c>
      <c r="J18" t="s">
        <v>170</v>
      </c>
      <c r="K18">
        <v>48.04</v>
      </c>
    </row>
    <row r="19" spans="1:11" x14ac:dyDescent="0.3">
      <c r="A19" t="s">
        <v>425</v>
      </c>
      <c r="B19" t="s">
        <v>243</v>
      </c>
      <c r="C19" t="s">
        <v>223</v>
      </c>
      <c r="D19" s="1">
        <v>6.92</v>
      </c>
      <c r="E19">
        <v>12</v>
      </c>
      <c r="F19">
        <v>2000</v>
      </c>
      <c r="G19">
        <v>32</v>
      </c>
      <c r="H19" t="s">
        <v>208</v>
      </c>
      <c r="I19" t="s">
        <v>8</v>
      </c>
      <c r="J19" t="s">
        <v>170</v>
      </c>
      <c r="K19">
        <v>47.8</v>
      </c>
    </row>
    <row r="20" spans="1:11" x14ac:dyDescent="0.3">
      <c r="A20" t="s">
        <v>426</v>
      </c>
      <c r="B20" t="s">
        <v>244</v>
      </c>
      <c r="C20" t="s">
        <v>210</v>
      </c>
      <c r="D20" s="1">
        <v>7.35</v>
      </c>
      <c r="E20">
        <v>13</v>
      </c>
      <c r="F20">
        <v>2200</v>
      </c>
      <c r="G20">
        <v>32</v>
      </c>
      <c r="H20" t="s">
        <v>208</v>
      </c>
      <c r="I20" t="s">
        <v>15</v>
      </c>
      <c r="J20" t="s">
        <v>170</v>
      </c>
      <c r="K20">
        <v>48</v>
      </c>
    </row>
    <row r="21" spans="1:11" x14ac:dyDescent="0.3">
      <c r="A21" t="s">
        <v>427</v>
      </c>
      <c r="B21" t="s">
        <v>245</v>
      </c>
      <c r="C21" t="s">
        <v>210</v>
      </c>
      <c r="D21" s="1">
        <v>6.76</v>
      </c>
      <c r="E21">
        <v>15</v>
      </c>
      <c r="F21">
        <v>2200</v>
      </c>
      <c r="G21">
        <v>32</v>
      </c>
      <c r="H21" t="s">
        <v>208</v>
      </c>
      <c r="I21" t="s">
        <v>15</v>
      </c>
      <c r="J21" t="s">
        <v>170</v>
      </c>
      <c r="K21">
        <v>48</v>
      </c>
    </row>
    <row r="22" spans="1:11" x14ac:dyDescent="0.3">
      <c r="A22" t="s">
        <v>428</v>
      </c>
      <c r="B22" t="s">
        <v>247</v>
      </c>
      <c r="C22" t="s">
        <v>210</v>
      </c>
      <c r="D22" s="1">
        <v>7.36</v>
      </c>
      <c r="E22">
        <v>15</v>
      </c>
      <c r="F22">
        <v>2100</v>
      </c>
      <c r="G22">
        <v>32</v>
      </c>
      <c r="H22" t="s">
        <v>208</v>
      </c>
      <c r="I22" t="s">
        <v>15</v>
      </c>
      <c r="J22" t="s">
        <v>170</v>
      </c>
      <c r="K22">
        <v>48</v>
      </c>
    </row>
    <row r="23" spans="1:11" x14ac:dyDescent="0.3">
      <c r="A23" t="s">
        <v>429</v>
      </c>
      <c r="B23" t="s">
        <v>249</v>
      </c>
      <c r="C23" t="s">
        <v>210</v>
      </c>
      <c r="D23" s="1">
        <v>5.99</v>
      </c>
      <c r="E23">
        <v>9</v>
      </c>
      <c r="F23" s="2">
        <v>1400</v>
      </c>
      <c r="G23">
        <v>17</v>
      </c>
      <c r="H23" t="s">
        <v>208</v>
      </c>
      <c r="I23" t="s">
        <v>15</v>
      </c>
      <c r="J23" t="s">
        <v>170</v>
      </c>
      <c r="K23">
        <v>24</v>
      </c>
    </row>
    <row r="24" spans="1:11" x14ac:dyDescent="0.3">
      <c r="A24" t="s">
        <v>430</v>
      </c>
      <c r="B24" t="s">
        <v>250</v>
      </c>
      <c r="C24" t="s">
        <v>82</v>
      </c>
      <c r="D24" s="1">
        <v>8.58</v>
      </c>
      <c r="E24">
        <v>10.5</v>
      </c>
      <c r="F24">
        <v>1650</v>
      </c>
      <c r="G24">
        <v>32</v>
      </c>
      <c r="H24" t="s">
        <v>208</v>
      </c>
      <c r="I24" t="s">
        <v>8</v>
      </c>
      <c r="J24" t="s">
        <v>170</v>
      </c>
      <c r="K24">
        <v>47.76</v>
      </c>
    </row>
    <row r="25" spans="1:11" x14ac:dyDescent="0.3">
      <c r="A25" t="s">
        <v>431</v>
      </c>
      <c r="B25" t="s">
        <v>253</v>
      </c>
      <c r="C25" t="s">
        <v>218</v>
      </c>
      <c r="D25" s="1">
        <v>7.53</v>
      </c>
      <c r="E25">
        <v>18</v>
      </c>
      <c r="F25">
        <v>2300</v>
      </c>
      <c r="G25">
        <v>32</v>
      </c>
      <c r="H25" t="s">
        <v>208</v>
      </c>
      <c r="I25" t="s">
        <v>15</v>
      </c>
      <c r="J25" t="s">
        <v>170</v>
      </c>
      <c r="K25">
        <v>48.04</v>
      </c>
    </row>
    <row r="26" spans="1:11" x14ac:dyDescent="0.3">
      <c r="A26" t="s">
        <v>432</v>
      </c>
      <c r="B26" t="s">
        <v>255</v>
      </c>
      <c r="C26" t="s">
        <v>210</v>
      </c>
      <c r="D26" s="1">
        <v>7.89</v>
      </c>
      <c r="E26">
        <v>15</v>
      </c>
      <c r="F26">
        <v>200</v>
      </c>
      <c r="G26">
        <v>32</v>
      </c>
      <c r="H26" t="s">
        <v>208</v>
      </c>
      <c r="I26" t="s">
        <v>15</v>
      </c>
      <c r="J26" t="s">
        <v>170</v>
      </c>
      <c r="K26">
        <v>48</v>
      </c>
    </row>
    <row r="27" spans="1:11" x14ac:dyDescent="0.3">
      <c r="A27" t="s">
        <v>433</v>
      </c>
      <c r="B27" t="s">
        <v>256</v>
      </c>
      <c r="C27" t="s">
        <v>210</v>
      </c>
      <c r="D27" s="1">
        <v>7.54</v>
      </c>
      <c r="E27">
        <v>13</v>
      </c>
      <c r="F27" s="2">
        <v>1900</v>
      </c>
      <c r="G27">
        <v>32</v>
      </c>
      <c r="H27" t="s">
        <v>208</v>
      </c>
      <c r="I27" t="s">
        <v>15</v>
      </c>
      <c r="J27" t="s">
        <v>170</v>
      </c>
      <c r="K27">
        <v>48</v>
      </c>
    </row>
    <row r="28" spans="1:11" x14ac:dyDescent="0.3">
      <c r="A28" t="s">
        <v>434</v>
      </c>
      <c r="B28" t="s">
        <v>257</v>
      </c>
      <c r="C28" t="s">
        <v>223</v>
      </c>
      <c r="D28" s="1">
        <v>6.92</v>
      </c>
      <c r="E28">
        <v>12</v>
      </c>
      <c r="F28">
        <v>1850</v>
      </c>
      <c r="G28">
        <v>32</v>
      </c>
      <c r="H28" t="s">
        <v>208</v>
      </c>
      <c r="I28" t="s">
        <v>8</v>
      </c>
      <c r="J28" t="s">
        <v>170</v>
      </c>
      <c r="K28">
        <v>47.8</v>
      </c>
    </row>
    <row r="29" spans="1:11" x14ac:dyDescent="0.3">
      <c r="A29" t="s">
        <v>258</v>
      </c>
      <c r="B29" t="s">
        <v>259</v>
      </c>
      <c r="C29" t="s">
        <v>218</v>
      </c>
      <c r="D29" s="1">
        <v>9.3699999999999992</v>
      </c>
      <c r="E29">
        <v>20</v>
      </c>
      <c r="F29" s="2">
        <v>2400</v>
      </c>
      <c r="G29">
        <v>32</v>
      </c>
      <c r="H29" t="s">
        <v>214</v>
      </c>
      <c r="I29" t="s">
        <v>15</v>
      </c>
      <c r="J29" t="s">
        <v>170</v>
      </c>
      <c r="K29">
        <v>47.75</v>
      </c>
    </row>
    <row r="30" spans="1:11" x14ac:dyDescent="0.3">
      <c r="A30" t="s">
        <v>260</v>
      </c>
      <c r="B30" t="s">
        <v>261</v>
      </c>
      <c r="C30" t="s">
        <v>213</v>
      </c>
      <c r="D30" s="1">
        <v>7.99</v>
      </c>
      <c r="E30">
        <v>8</v>
      </c>
      <c r="F30">
        <v>1000</v>
      </c>
      <c r="G30">
        <v>17</v>
      </c>
      <c r="H30" t="s">
        <v>214</v>
      </c>
      <c r="I30" t="s">
        <v>15</v>
      </c>
      <c r="J30" t="s">
        <v>170</v>
      </c>
      <c r="K30">
        <v>24</v>
      </c>
    </row>
    <row r="31" spans="1:11" x14ac:dyDescent="0.3">
      <c r="A31" t="s">
        <v>263</v>
      </c>
      <c r="B31" t="s">
        <v>264</v>
      </c>
      <c r="C31" t="s">
        <v>213</v>
      </c>
      <c r="D31" s="1">
        <v>7.5</v>
      </c>
      <c r="E31">
        <v>13</v>
      </c>
      <c r="F31">
        <v>1900</v>
      </c>
      <c r="G31" t="s">
        <v>265</v>
      </c>
      <c r="H31" t="s">
        <v>214</v>
      </c>
      <c r="I31" t="s">
        <v>15</v>
      </c>
      <c r="J31" t="s">
        <v>170</v>
      </c>
      <c r="K31">
        <v>48</v>
      </c>
    </row>
    <row r="32" spans="1:11" x14ac:dyDescent="0.3">
      <c r="A32" t="s">
        <v>266</v>
      </c>
      <c r="B32" t="s">
        <v>267</v>
      </c>
      <c r="C32" t="s">
        <v>213</v>
      </c>
      <c r="D32" s="1">
        <v>7.99</v>
      </c>
      <c r="E32">
        <v>8</v>
      </c>
      <c r="F32">
        <v>1000</v>
      </c>
      <c r="G32">
        <v>17</v>
      </c>
      <c r="H32" t="s">
        <v>214</v>
      </c>
      <c r="I32" t="s">
        <v>15</v>
      </c>
      <c r="J32" t="s">
        <v>170</v>
      </c>
      <c r="K32">
        <v>24</v>
      </c>
    </row>
    <row r="33" spans="1:11" x14ac:dyDescent="0.3">
      <c r="A33" t="s">
        <v>435</v>
      </c>
      <c r="B33" t="s">
        <v>268</v>
      </c>
      <c r="C33" t="s">
        <v>230</v>
      </c>
      <c r="D33" s="1">
        <v>7.81</v>
      </c>
      <c r="E33">
        <v>11</v>
      </c>
      <c r="F33" s="2">
        <v>1800</v>
      </c>
      <c r="G33">
        <v>32</v>
      </c>
      <c r="H33" t="s">
        <v>208</v>
      </c>
      <c r="I33" t="s">
        <v>8</v>
      </c>
      <c r="J33" t="s">
        <v>170</v>
      </c>
      <c r="K33">
        <v>47.72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64F14-4838-4E37-B73A-E2E46B13EF2A}">
  <dimension ref="A1:M41"/>
  <sheetViews>
    <sheetView topLeftCell="A10" workbookViewId="0">
      <selection activeCell="H3" sqref="H3:H72"/>
    </sheetView>
  </sheetViews>
  <sheetFormatPr defaultRowHeight="14.4" x14ac:dyDescent="0.3"/>
  <cols>
    <col min="1" max="1" width="104.5546875" customWidth="1"/>
    <col min="3" max="3" width="11.109375" customWidth="1"/>
    <col min="9" max="9" width="22" customWidth="1"/>
  </cols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378</v>
      </c>
      <c r="H1" t="s">
        <v>6</v>
      </c>
      <c r="I1" t="s">
        <v>7</v>
      </c>
      <c r="J1" t="s">
        <v>164</v>
      </c>
      <c r="K1" t="s">
        <v>9</v>
      </c>
      <c r="L1" t="s">
        <v>10</v>
      </c>
    </row>
    <row r="2" spans="1:12" x14ac:dyDescent="0.3">
      <c r="A2" t="s">
        <v>380</v>
      </c>
      <c r="B2" t="s">
        <v>335</v>
      </c>
      <c r="C2" t="s">
        <v>336</v>
      </c>
      <c r="D2" s="1">
        <v>7.98</v>
      </c>
      <c r="E2">
        <v>12</v>
      </c>
      <c r="F2" s="2">
        <v>1800</v>
      </c>
      <c r="G2" s="3">
        <f>F2/E2</f>
        <v>150</v>
      </c>
      <c r="H2">
        <v>32</v>
      </c>
      <c r="I2" t="s">
        <v>337</v>
      </c>
      <c r="J2" t="s">
        <v>338</v>
      </c>
      <c r="K2" t="s">
        <v>170</v>
      </c>
      <c r="L2">
        <v>47.1875</v>
      </c>
    </row>
    <row r="3" spans="1:12" x14ac:dyDescent="0.3">
      <c r="A3" t="s">
        <v>381</v>
      </c>
      <c r="B3" t="s">
        <v>339</v>
      </c>
      <c r="C3" t="s">
        <v>340</v>
      </c>
      <c r="D3" s="1">
        <v>12.1</v>
      </c>
      <c r="E3">
        <v>12</v>
      </c>
      <c r="F3" s="2">
        <v>1800</v>
      </c>
      <c r="G3" s="3">
        <f t="shared" ref="G3:G41" si="0">F3/E3</f>
        <v>150</v>
      </c>
      <c r="H3">
        <v>32</v>
      </c>
      <c r="I3" t="s">
        <v>337</v>
      </c>
      <c r="J3" t="s">
        <v>341</v>
      </c>
      <c r="K3" t="s">
        <v>170</v>
      </c>
      <c r="L3">
        <v>47.15</v>
      </c>
    </row>
    <row r="4" spans="1:12" x14ac:dyDescent="0.3">
      <c r="A4" t="s">
        <v>382</v>
      </c>
      <c r="B4" t="s">
        <v>342</v>
      </c>
      <c r="C4" t="s">
        <v>336</v>
      </c>
      <c r="D4" s="1">
        <v>9.65</v>
      </c>
      <c r="E4">
        <v>15</v>
      </c>
      <c r="F4" s="2">
        <v>2200</v>
      </c>
      <c r="G4" s="3">
        <f t="shared" si="0"/>
        <v>146.66666666666666</v>
      </c>
      <c r="H4">
        <v>32</v>
      </c>
      <c r="I4" t="s">
        <v>337</v>
      </c>
      <c r="J4" t="s">
        <v>343</v>
      </c>
      <c r="K4" t="s">
        <v>170</v>
      </c>
      <c r="L4">
        <v>47.1875</v>
      </c>
    </row>
    <row r="5" spans="1:12" x14ac:dyDescent="0.3">
      <c r="A5" t="s">
        <v>383</v>
      </c>
      <c r="B5" t="s">
        <v>344</v>
      </c>
      <c r="C5" t="s">
        <v>340</v>
      </c>
      <c r="D5" s="1">
        <v>9.4</v>
      </c>
      <c r="E5">
        <v>15</v>
      </c>
      <c r="F5" s="2">
        <v>2100</v>
      </c>
      <c r="G5" s="3">
        <f t="shared" si="0"/>
        <v>140</v>
      </c>
      <c r="H5">
        <v>32</v>
      </c>
      <c r="I5" t="s">
        <v>337</v>
      </c>
      <c r="J5" t="s">
        <v>341</v>
      </c>
      <c r="K5" t="s">
        <v>170</v>
      </c>
      <c r="L5">
        <v>47.15</v>
      </c>
    </row>
    <row r="6" spans="1:12" x14ac:dyDescent="0.3">
      <c r="A6" t="s">
        <v>384</v>
      </c>
      <c r="B6" t="s">
        <v>345</v>
      </c>
      <c r="C6" t="s">
        <v>336</v>
      </c>
      <c r="D6" s="1">
        <v>8.99</v>
      </c>
      <c r="E6">
        <v>25</v>
      </c>
      <c r="F6">
        <v>2605</v>
      </c>
      <c r="G6" s="3">
        <f t="shared" si="0"/>
        <v>104.2</v>
      </c>
      <c r="H6">
        <v>32</v>
      </c>
      <c r="I6" t="s">
        <v>346</v>
      </c>
      <c r="J6" t="s">
        <v>347</v>
      </c>
      <c r="K6" t="s">
        <v>170</v>
      </c>
      <c r="L6">
        <v>48</v>
      </c>
    </row>
    <row r="7" spans="1:12" x14ac:dyDescent="0.3">
      <c r="A7" t="s">
        <v>385</v>
      </c>
      <c r="B7" t="s">
        <v>348</v>
      </c>
      <c r="C7" t="s">
        <v>336</v>
      </c>
      <c r="D7" s="1">
        <v>9.3000000000000007</v>
      </c>
      <c r="E7">
        <v>15</v>
      </c>
      <c r="F7" s="2">
        <v>2200</v>
      </c>
      <c r="G7" s="3">
        <f t="shared" si="0"/>
        <v>146.66666666666666</v>
      </c>
      <c r="H7">
        <v>32</v>
      </c>
      <c r="I7" t="s">
        <v>337</v>
      </c>
      <c r="J7" t="s">
        <v>338</v>
      </c>
      <c r="K7" t="s">
        <v>170</v>
      </c>
      <c r="L7">
        <v>47.1875</v>
      </c>
    </row>
    <row r="8" spans="1:12" x14ac:dyDescent="0.3">
      <c r="A8" t="s">
        <v>386</v>
      </c>
      <c r="B8" t="s">
        <v>349</v>
      </c>
      <c r="C8" t="s">
        <v>336</v>
      </c>
      <c r="D8" s="1">
        <v>7.98</v>
      </c>
      <c r="E8">
        <v>12</v>
      </c>
      <c r="F8" s="2">
        <v>1800</v>
      </c>
      <c r="G8" s="3">
        <f t="shared" si="0"/>
        <v>150</v>
      </c>
      <c r="H8">
        <v>32</v>
      </c>
      <c r="I8" t="s">
        <v>337</v>
      </c>
      <c r="J8" t="s">
        <v>338</v>
      </c>
      <c r="K8" t="s">
        <v>170</v>
      </c>
      <c r="L8">
        <v>47.1875</v>
      </c>
    </row>
    <row r="9" spans="1:12" x14ac:dyDescent="0.3">
      <c r="A9" t="s">
        <v>387</v>
      </c>
      <c r="B9" t="s">
        <v>350</v>
      </c>
      <c r="C9" t="s">
        <v>340</v>
      </c>
      <c r="D9" s="1">
        <v>13.5</v>
      </c>
      <c r="E9">
        <v>15</v>
      </c>
      <c r="F9" s="2">
        <v>1800</v>
      </c>
      <c r="G9" s="3">
        <f t="shared" si="0"/>
        <v>120</v>
      </c>
      <c r="H9">
        <v>32</v>
      </c>
      <c r="I9" t="s">
        <v>351</v>
      </c>
      <c r="J9" t="s">
        <v>341</v>
      </c>
      <c r="K9" t="s">
        <v>170</v>
      </c>
      <c r="L9">
        <v>47.15</v>
      </c>
    </row>
    <row r="10" spans="1:12" x14ac:dyDescent="0.3">
      <c r="A10" t="s">
        <v>388</v>
      </c>
      <c r="B10" t="s">
        <v>352</v>
      </c>
      <c r="C10" t="s">
        <v>340</v>
      </c>
      <c r="D10" s="1">
        <v>12.1</v>
      </c>
      <c r="E10">
        <v>12</v>
      </c>
      <c r="F10" s="2">
        <v>1700</v>
      </c>
      <c r="G10" s="3">
        <f t="shared" si="0"/>
        <v>141.66666666666666</v>
      </c>
      <c r="H10">
        <v>32</v>
      </c>
      <c r="I10" t="s">
        <v>337</v>
      </c>
      <c r="J10" t="s">
        <v>341</v>
      </c>
      <c r="K10" t="s">
        <v>170</v>
      </c>
      <c r="L10">
        <v>47.15</v>
      </c>
    </row>
    <row r="11" spans="1:12" x14ac:dyDescent="0.3">
      <c r="A11" t="s">
        <v>380</v>
      </c>
      <c r="B11" t="s">
        <v>353</v>
      </c>
      <c r="C11" t="s">
        <v>336</v>
      </c>
      <c r="D11" s="1">
        <v>8.99</v>
      </c>
      <c r="E11">
        <v>12</v>
      </c>
      <c r="F11" s="2">
        <v>1800</v>
      </c>
      <c r="G11" s="3">
        <f t="shared" si="0"/>
        <v>150</v>
      </c>
      <c r="H11">
        <v>32</v>
      </c>
      <c r="I11" t="s">
        <v>337</v>
      </c>
      <c r="J11" t="s">
        <v>343</v>
      </c>
      <c r="K11" t="s">
        <v>170</v>
      </c>
      <c r="L11">
        <v>47.1875</v>
      </c>
    </row>
    <row r="12" spans="1:12" x14ac:dyDescent="0.3">
      <c r="A12" t="s">
        <v>389</v>
      </c>
      <c r="B12" t="s">
        <v>354</v>
      </c>
      <c r="C12" t="s">
        <v>340</v>
      </c>
      <c r="D12" s="1">
        <v>9.4</v>
      </c>
      <c r="E12">
        <v>15</v>
      </c>
      <c r="F12" s="2">
        <v>2200</v>
      </c>
      <c r="G12" s="3">
        <f t="shared" si="0"/>
        <v>146.66666666666666</v>
      </c>
      <c r="H12">
        <v>32</v>
      </c>
      <c r="I12" t="s">
        <v>337</v>
      </c>
      <c r="J12" t="s">
        <v>341</v>
      </c>
      <c r="K12" t="s">
        <v>170</v>
      </c>
      <c r="L12">
        <v>47.15</v>
      </c>
    </row>
    <row r="13" spans="1:12" x14ac:dyDescent="0.3">
      <c r="A13" t="s">
        <v>390</v>
      </c>
      <c r="B13" t="s">
        <v>355</v>
      </c>
      <c r="C13" t="s">
        <v>340</v>
      </c>
      <c r="D13" s="1">
        <v>12.1</v>
      </c>
      <c r="E13">
        <v>12</v>
      </c>
      <c r="F13" s="2">
        <v>1700</v>
      </c>
      <c r="G13" s="3">
        <f t="shared" si="0"/>
        <v>141.66666666666666</v>
      </c>
      <c r="H13">
        <v>32</v>
      </c>
      <c r="I13" t="s">
        <v>337</v>
      </c>
      <c r="J13" t="s">
        <v>341</v>
      </c>
      <c r="K13" t="s">
        <v>170</v>
      </c>
      <c r="L13">
        <v>47.15</v>
      </c>
    </row>
    <row r="14" spans="1:12" x14ac:dyDescent="0.3">
      <c r="A14" t="s">
        <v>391</v>
      </c>
      <c r="B14" t="s">
        <v>356</v>
      </c>
      <c r="C14" t="s">
        <v>340</v>
      </c>
      <c r="D14" s="1">
        <v>13.5</v>
      </c>
      <c r="E14">
        <v>15</v>
      </c>
      <c r="F14" s="2">
        <v>1800</v>
      </c>
      <c r="G14" s="3">
        <f t="shared" si="0"/>
        <v>120</v>
      </c>
      <c r="H14">
        <v>32</v>
      </c>
      <c r="I14" t="s">
        <v>351</v>
      </c>
      <c r="J14" t="s">
        <v>341</v>
      </c>
      <c r="K14" t="s">
        <v>170</v>
      </c>
      <c r="L14">
        <v>47.15</v>
      </c>
    </row>
    <row r="15" spans="1:12" x14ac:dyDescent="0.3">
      <c r="A15" t="s">
        <v>392</v>
      </c>
      <c r="B15" t="s">
        <v>357</v>
      </c>
      <c r="C15" t="s">
        <v>336</v>
      </c>
      <c r="D15" s="1">
        <v>9.65</v>
      </c>
      <c r="E15">
        <v>15</v>
      </c>
      <c r="F15" s="2">
        <v>2200</v>
      </c>
      <c r="G15" s="3">
        <f t="shared" si="0"/>
        <v>146.66666666666666</v>
      </c>
      <c r="H15">
        <v>32</v>
      </c>
      <c r="I15" t="s">
        <v>337</v>
      </c>
      <c r="J15" t="s">
        <v>343</v>
      </c>
      <c r="K15" t="s">
        <v>170</v>
      </c>
      <c r="L15">
        <v>47.1875</v>
      </c>
    </row>
    <row r="16" spans="1:12" x14ac:dyDescent="0.3">
      <c r="A16" t="s">
        <v>393</v>
      </c>
      <c r="B16" t="s">
        <v>358</v>
      </c>
      <c r="C16" t="s">
        <v>340</v>
      </c>
      <c r="D16" s="1">
        <v>13.5</v>
      </c>
      <c r="E16">
        <v>15</v>
      </c>
      <c r="F16" s="2">
        <v>1800</v>
      </c>
      <c r="G16" s="3">
        <f t="shared" si="0"/>
        <v>120</v>
      </c>
      <c r="H16">
        <v>32</v>
      </c>
      <c r="I16" t="s">
        <v>351</v>
      </c>
      <c r="J16" t="s">
        <v>341</v>
      </c>
      <c r="K16" t="s">
        <v>170</v>
      </c>
      <c r="L16">
        <v>47.15</v>
      </c>
    </row>
    <row r="17" spans="1:12" x14ac:dyDescent="0.3">
      <c r="A17" t="s">
        <v>393</v>
      </c>
      <c r="B17" t="s">
        <v>359</v>
      </c>
      <c r="C17" t="s">
        <v>340</v>
      </c>
      <c r="D17" s="1">
        <v>13.5</v>
      </c>
      <c r="E17">
        <v>15</v>
      </c>
      <c r="F17" s="2">
        <v>1800</v>
      </c>
      <c r="G17" s="3">
        <f t="shared" si="0"/>
        <v>120</v>
      </c>
      <c r="H17">
        <v>32</v>
      </c>
      <c r="I17" t="s">
        <v>351</v>
      </c>
      <c r="J17" t="s">
        <v>341</v>
      </c>
      <c r="K17" t="s">
        <v>170</v>
      </c>
      <c r="L17">
        <v>47.15</v>
      </c>
    </row>
    <row r="18" spans="1:12" x14ac:dyDescent="0.3">
      <c r="A18" t="s">
        <v>394</v>
      </c>
      <c r="B18" t="s">
        <v>360</v>
      </c>
      <c r="C18" t="s">
        <v>340</v>
      </c>
      <c r="D18" s="1">
        <v>9.4</v>
      </c>
      <c r="E18">
        <v>15</v>
      </c>
      <c r="F18" s="2">
        <v>2200</v>
      </c>
      <c r="G18" s="3">
        <f t="shared" si="0"/>
        <v>146.66666666666666</v>
      </c>
      <c r="H18">
        <v>32</v>
      </c>
      <c r="I18" t="s">
        <v>337</v>
      </c>
      <c r="J18" t="s">
        <v>341</v>
      </c>
      <c r="K18" t="s">
        <v>170</v>
      </c>
      <c r="L18">
        <v>47.15</v>
      </c>
    </row>
    <row r="19" spans="1:12" x14ac:dyDescent="0.3">
      <c r="A19" t="s">
        <v>387</v>
      </c>
      <c r="B19" t="s">
        <v>361</v>
      </c>
      <c r="C19" t="s">
        <v>340</v>
      </c>
      <c r="D19" s="1">
        <v>13.5</v>
      </c>
      <c r="E19">
        <v>15</v>
      </c>
      <c r="F19" s="2">
        <v>1800</v>
      </c>
      <c r="G19" s="3">
        <f t="shared" si="0"/>
        <v>120</v>
      </c>
      <c r="H19">
        <v>32</v>
      </c>
      <c r="I19" t="s">
        <v>351</v>
      </c>
      <c r="J19" t="s">
        <v>341</v>
      </c>
      <c r="K19" t="s">
        <v>170</v>
      </c>
      <c r="L19">
        <v>47.15</v>
      </c>
    </row>
    <row r="20" spans="1:12" x14ac:dyDescent="0.3">
      <c r="A20" t="s">
        <v>395</v>
      </c>
      <c r="B20" t="s">
        <v>362</v>
      </c>
      <c r="C20" t="s">
        <v>379</v>
      </c>
      <c r="D20" s="1">
        <v>8.99</v>
      </c>
      <c r="E20">
        <v>25</v>
      </c>
      <c r="F20">
        <v>2460</v>
      </c>
      <c r="G20" s="3">
        <f t="shared" si="0"/>
        <v>98.4</v>
      </c>
      <c r="H20">
        <v>32</v>
      </c>
      <c r="I20" t="s">
        <v>346</v>
      </c>
      <c r="J20" t="s">
        <v>347</v>
      </c>
      <c r="K20" t="s">
        <v>170</v>
      </c>
      <c r="L20">
        <v>48</v>
      </c>
    </row>
    <row r="21" spans="1:12" x14ac:dyDescent="0.3">
      <c r="A21" t="s">
        <v>386</v>
      </c>
      <c r="B21" t="s">
        <v>363</v>
      </c>
      <c r="C21" t="s">
        <v>336</v>
      </c>
      <c r="D21" s="1">
        <v>8.99</v>
      </c>
      <c r="E21">
        <v>12</v>
      </c>
      <c r="F21" s="2">
        <v>1800</v>
      </c>
      <c r="G21" s="3">
        <f t="shared" si="0"/>
        <v>150</v>
      </c>
      <c r="H21">
        <v>32</v>
      </c>
      <c r="I21" t="s">
        <v>337</v>
      </c>
      <c r="J21" t="s">
        <v>343</v>
      </c>
      <c r="K21" t="s">
        <v>170</v>
      </c>
      <c r="L21">
        <v>47.1875</v>
      </c>
    </row>
    <row r="22" spans="1:12" x14ac:dyDescent="0.3">
      <c r="A22" t="s">
        <v>396</v>
      </c>
      <c r="B22" t="s">
        <v>364</v>
      </c>
      <c r="C22" t="s">
        <v>336</v>
      </c>
      <c r="D22" s="1">
        <v>7.98</v>
      </c>
      <c r="E22">
        <v>12</v>
      </c>
      <c r="F22" s="2">
        <v>1800</v>
      </c>
      <c r="G22" s="3">
        <f t="shared" si="0"/>
        <v>150</v>
      </c>
      <c r="H22">
        <v>32</v>
      </c>
      <c r="I22" t="s">
        <v>337</v>
      </c>
      <c r="J22" t="s">
        <v>338</v>
      </c>
      <c r="K22" t="s">
        <v>170</v>
      </c>
      <c r="L22">
        <v>47.1875</v>
      </c>
    </row>
    <row r="23" spans="1:12" x14ac:dyDescent="0.3">
      <c r="A23" t="s">
        <v>395</v>
      </c>
      <c r="B23" t="s">
        <v>365</v>
      </c>
      <c r="C23" t="s">
        <v>379</v>
      </c>
      <c r="D23" s="1">
        <v>8.99</v>
      </c>
      <c r="E23">
        <v>25</v>
      </c>
      <c r="F23">
        <v>2460</v>
      </c>
      <c r="G23" s="3">
        <f t="shared" si="0"/>
        <v>98.4</v>
      </c>
      <c r="H23">
        <v>32</v>
      </c>
      <c r="I23" t="s">
        <v>346</v>
      </c>
      <c r="J23" t="s">
        <v>347</v>
      </c>
      <c r="K23" t="s">
        <v>170</v>
      </c>
      <c r="L23">
        <v>48</v>
      </c>
    </row>
    <row r="24" spans="1:12" x14ac:dyDescent="0.3">
      <c r="A24" t="s">
        <v>382</v>
      </c>
      <c r="B24" t="s">
        <v>366</v>
      </c>
      <c r="C24" t="s">
        <v>336</v>
      </c>
      <c r="D24" s="1">
        <v>9.3000000000000007</v>
      </c>
      <c r="E24">
        <v>15</v>
      </c>
      <c r="F24" s="2">
        <v>2200</v>
      </c>
      <c r="G24" s="3">
        <f t="shared" si="0"/>
        <v>146.66666666666666</v>
      </c>
      <c r="H24">
        <v>32</v>
      </c>
      <c r="I24" t="s">
        <v>337</v>
      </c>
      <c r="J24" t="s">
        <v>338</v>
      </c>
      <c r="K24" t="s">
        <v>170</v>
      </c>
      <c r="L24">
        <v>47.1875</v>
      </c>
    </row>
    <row r="25" spans="1:12" x14ac:dyDescent="0.3">
      <c r="A25" t="s">
        <v>397</v>
      </c>
      <c r="B25" t="s">
        <v>367</v>
      </c>
      <c r="C25" t="s">
        <v>336</v>
      </c>
      <c r="D25" s="1">
        <v>7.98</v>
      </c>
      <c r="E25">
        <v>12</v>
      </c>
      <c r="F25" s="2">
        <v>1800</v>
      </c>
      <c r="G25" s="3">
        <f t="shared" si="0"/>
        <v>150</v>
      </c>
      <c r="H25">
        <v>32</v>
      </c>
      <c r="I25" t="s">
        <v>337</v>
      </c>
      <c r="J25" t="s">
        <v>338</v>
      </c>
      <c r="K25" t="s">
        <v>170</v>
      </c>
      <c r="L25">
        <v>47.1875</v>
      </c>
    </row>
    <row r="26" spans="1:12" x14ac:dyDescent="0.3">
      <c r="A26" t="s">
        <v>398</v>
      </c>
      <c r="B26" t="s">
        <v>368</v>
      </c>
      <c r="C26" t="s">
        <v>336</v>
      </c>
      <c r="D26" s="1">
        <v>9.65</v>
      </c>
      <c r="E26">
        <v>15</v>
      </c>
      <c r="F26" s="2">
        <v>2200</v>
      </c>
      <c r="G26" s="3">
        <f t="shared" si="0"/>
        <v>146.66666666666666</v>
      </c>
      <c r="H26">
        <v>32</v>
      </c>
      <c r="I26" t="s">
        <v>337</v>
      </c>
      <c r="J26" t="s">
        <v>343</v>
      </c>
      <c r="K26" t="s">
        <v>170</v>
      </c>
      <c r="L26">
        <v>47.1875</v>
      </c>
    </row>
    <row r="27" spans="1:12" x14ac:dyDescent="0.3">
      <c r="A27" t="s">
        <v>396</v>
      </c>
      <c r="B27" t="s">
        <v>369</v>
      </c>
      <c r="C27" t="s">
        <v>336</v>
      </c>
      <c r="D27" s="1">
        <v>8.99</v>
      </c>
      <c r="E27">
        <v>12</v>
      </c>
      <c r="F27" s="2">
        <v>1800</v>
      </c>
      <c r="G27" s="3">
        <f t="shared" si="0"/>
        <v>150</v>
      </c>
      <c r="H27">
        <v>32</v>
      </c>
      <c r="I27" t="s">
        <v>337</v>
      </c>
      <c r="J27" t="s">
        <v>343</v>
      </c>
      <c r="K27" t="s">
        <v>170</v>
      </c>
      <c r="L27">
        <v>47.1875</v>
      </c>
    </row>
    <row r="28" spans="1:12" x14ac:dyDescent="0.3">
      <c r="A28" t="s">
        <v>398</v>
      </c>
      <c r="B28" t="s">
        <v>370</v>
      </c>
      <c r="C28" t="s">
        <v>336</v>
      </c>
      <c r="D28" s="1">
        <v>9.3000000000000007</v>
      </c>
      <c r="E28">
        <v>15</v>
      </c>
      <c r="F28" s="2">
        <v>2200</v>
      </c>
      <c r="G28" s="3">
        <f t="shared" si="0"/>
        <v>146.66666666666666</v>
      </c>
      <c r="H28">
        <v>32</v>
      </c>
      <c r="I28" t="s">
        <v>337</v>
      </c>
      <c r="J28" t="s">
        <v>338</v>
      </c>
      <c r="K28" t="s">
        <v>170</v>
      </c>
      <c r="L28">
        <v>47.1875</v>
      </c>
    </row>
    <row r="29" spans="1:12" x14ac:dyDescent="0.3">
      <c r="A29" t="s">
        <v>392</v>
      </c>
      <c r="B29" t="s">
        <v>371</v>
      </c>
      <c r="C29" t="s">
        <v>336</v>
      </c>
      <c r="D29" s="1">
        <v>9.3000000000000007</v>
      </c>
      <c r="E29">
        <v>15</v>
      </c>
      <c r="F29" s="2">
        <v>2200</v>
      </c>
      <c r="G29" s="3">
        <f t="shared" si="0"/>
        <v>146.66666666666666</v>
      </c>
      <c r="H29">
        <v>32</v>
      </c>
      <c r="I29" t="s">
        <v>337</v>
      </c>
      <c r="J29" t="s">
        <v>338</v>
      </c>
      <c r="K29" t="s">
        <v>170</v>
      </c>
      <c r="L29">
        <v>47.1875</v>
      </c>
    </row>
    <row r="30" spans="1:12" x14ac:dyDescent="0.3">
      <c r="A30" t="s">
        <v>397</v>
      </c>
      <c r="B30" t="s">
        <v>372</v>
      </c>
      <c r="C30" t="s">
        <v>336</v>
      </c>
      <c r="D30" s="1">
        <v>8.99</v>
      </c>
      <c r="E30">
        <v>12</v>
      </c>
      <c r="F30" s="2">
        <v>1800</v>
      </c>
      <c r="G30" s="3">
        <f t="shared" si="0"/>
        <v>150</v>
      </c>
      <c r="H30">
        <v>32</v>
      </c>
      <c r="I30" t="s">
        <v>337</v>
      </c>
      <c r="J30" t="s">
        <v>343</v>
      </c>
      <c r="K30" t="s">
        <v>170</v>
      </c>
      <c r="L30">
        <v>47.1875</v>
      </c>
    </row>
    <row r="31" spans="1:12" x14ac:dyDescent="0.3">
      <c r="A31" t="s">
        <v>399</v>
      </c>
      <c r="B31" t="s">
        <v>373</v>
      </c>
      <c r="C31" t="s">
        <v>340</v>
      </c>
      <c r="D31" s="1">
        <v>9.4</v>
      </c>
      <c r="E31">
        <v>15</v>
      </c>
      <c r="F31" s="2">
        <v>2200</v>
      </c>
      <c r="G31" s="3">
        <f t="shared" si="0"/>
        <v>146.66666666666666</v>
      </c>
      <c r="H31">
        <v>32</v>
      </c>
      <c r="I31" t="s">
        <v>337</v>
      </c>
      <c r="J31" t="s">
        <v>341</v>
      </c>
      <c r="K31" t="s">
        <v>170</v>
      </c>
      <c r="L31">
        <v>47.15</v>
      </c>
    </row>
    <row r="32" spans="1:12" x14ac:dyDescent="0.3">
      <c r="A32" t="s">
        <v>384</v>
      </c>
      <c r="B32" t="s">
        <v>374</v>
      </c>
      <c r="C32" t="s">
        <v>379</v>
      </c>
      <c r="D32" s="1">
        <v>8.99</v>
      </c>
      <c r="E32">
        <v>25</v>
      </c>
      <c r="F32">
        <v>2605</v>
      </c>
      <c r="G32" s="3">
        <f t="shared" si="0"/>
        <v>104.2</v>
      </c>
      <c r="H32">
        <v>32</v>
      </c>
      <c r="I32" t="s">
        <v>346</v>
      </c>
      <c r="J32" t="s">
        <v>347</v>
      </c>
      <c r="K32" t="s">
        <v>170</v>
      </c>
      <c r="L32">
        <v>48</v>
      </c>
    </row>
    <row r="33" spans="1:13" x14ac:dyDescent="0.3">
      <c r="A33" t="s">
        <v>400</v>
      </c>
      <c r="B33" t="s">
        <v>375</v>
      </c>
      <c r="C33" t="s">
        <v>340</v>
      </c>
      <c r="D33" s="1">
        <v>12.1</v>
      </c>
      <c r="E33">
        <v>12</v>
      </c>
      <c r="F33" s="2">
        <v>1800</v>
      </c>
      <c r="G33" s="3">
        <f t="shared" si="0"/>
        <v>150</v>
      </c>
      <c r="H33">
        <v>32</v>
      </c>
      <c r="I33" t="s">
        <v>337</v>
      </c>
      <c r="J33" t="s">
        <v>341</v>
      </c>
      <c r="K33" t="s">
        <v>170</v>
      </c>
      <c r="L33">
        <v>47.15</v>
      </c>
    </row>
    <row r="34" spans="1:13" x14ac:dyDescent="0.3">
      <c r="A34" t="s">
        <v>391</v>
      </c>
      <c r="B34" t="s">
        <v>376</v>
      </c>
      <c r="C34" t="s">
        <v>340</v>
      </c>
      <c r="D34" s="1">
        <v>13.5</v>
      </c>
      <c r="E34">
        <v>15</v>
      </c>
      <c r="F34" s="2">
        <v>1800</v>
      </c>
      <c r="G34" s="3">
        <f t="shared" si="0"/>
        <v>120</v>
      </c>
      <c r="H34">
        <v>32</v>
      </c>
      <c r="I34" t="s">
        <v>351</v>
      </c>
      <c r="J34" t="s">
        <v>341</v>
      </c>
      <c r="K34" t="s">
        <v>170</v>
      </c>
      <c r="L34">
        <v>47.15</v>
      </c>
    </row>
    <row r="35" spans="1:13" x14ac:dyDescent="0.3">
      <c r="A35" t="s">
        <v>385</v>
      </c>
      <c r="B35" t="s">
        <v>377</v>
      </c>
      <c r="C35" t="s">
        <v>336</v>
      </c>
      <c r="D35" s="1">
        <v>9.65</v>
      </c>
      <c r="E35">
        <v>15</v>
      </c>
      <c r="F35" s="2">
        <v>2200</v>
      </c>
      <c r="G35" s="3">
        <f t="shared" si="0"/>
        <v>146.66666666666666</v>
      </c>
      <c r="H35">
        <v>32</v>
      </c>
      <c r="I35" t="s">
        <v>337</v>
      </c>
      <c r="J35" t="s">
        <v>343</v>
      </c>
      <c r="K35" t="s">
        <v>170</v>
      </c>
      <c r="L35">
        <v>47.1875</v>
      </c>
    </row>
    <row r="36" spans="1:13" x14ac:dyDescent="0.3">
      <c r="A36" t="s">
        <v>409</v>
      </c>
      <c r="B36" t="s">
        <v>401</v>
      </c>
      <c r="C36" t="s">
        <v>340</v>
      </c>
      <c r="D36" s="1">
        <v>22.9</v>
      </c>
      <c r="E36">
        <v>18</v>
      </c>
      <c r="F36" s="2">
        <v>1950</v>
      </c>
      <c r="G36" s="3">
        <f t="shared" si="0"/>
        <v>108.33333333333333</v>
      </c>
      <c r="H36">
        <v>32</v>
      </c>
      <c r="I36" t="s">
        <v>402</v>
      </c>
      <c r="J36" t="s">
        <v>334</v>
      </c>
      <c r="K36" t="s">
        <v>170</v>
      </c>
      <c r="L36">
        <v>47.15</v>
      </c>
      <c r="M36" t="s">
        <v>403</v>
      </c>
    </row>
    <row r="37" spans="1:13" x14ac:dyDescent="0.3">
      <c r="A37" t="s">
        <v>410</v>
      </c>
      <c r="B37" t="s">
        <v>404</v>
      </c>
      <c r="C37" t="s">
        <v>340</v>
      </c>
      <c r="D37" s="1">
        <v>20.2</v>
      </c>
      <c r="E37">
        <v>14.5</v>
      </c>
      <c r="F37" s="2">
        <v>1900</v>
      </c>
      <c r="G37" s="3">
        <f t="shared" si="0"/>
        <v>131.0344827586207</v>
      </c>
      <c r="H37">
        <v>32</v>
      </c>
      <c r="I37" t="s">
        <v>402</v>
      </c>
      <c r="J37" t="s">
        <v>334</v>
      </c>
      <c r="K37" t="s">
        <v>170</v>
      </c>
      <c r="L37">
        <v>47.15</v>
      </c>
      <c r="M37" t="s">
        <v>403</v>
      </c>
    </row>
    <row r="38" spans="1:13" x14ac:dyDescent="0.3">
      <c r="A38" t="s">
        <v>411</v>
      </c>
      <c r="B38" t="s">
        <v>405</v>
      </c>
      <c r="C38" t="s">
        <v>340</v>
      </c>
      <c r="D38" s="1">
        <v>20.2</v>
      </c>
      <c r="E38">
        <v>14.5</v>
      </c>
      <c r="F38" s="2">
        <v>1900</v>
      </c>
      <c r="G38" s="3">
        <f t="shared" si="0"/>
        <v>131.0344827586207</v>
      </c>
      <c r="H38">
        <v>32</v>
      </c>
      <c r="I38" t="s">
        <v>402</v>
      </c>
      <c r="J38" t="s">
        <v>334</v>
      </c>
      <c r="K38" t="s">
        <v>170</v>
      </c>
      <c r="L38">
        <v>47.15</v>
      </c>
      <c r="M38" t="s">
        <v>403</v>
      </c>
    </row>
    <row r="39" spans="1:13" x14ac:dyDescent="0.3">
      <c r="A39" t="s">
        <v>412</v>
      </c>
      <c r="B39" t="s">
        <v>406</v>
      </c>
      <c r="C39" t="s">
        <v>340</v>
      </c>
      <c r="D39" s="1">
        <v>22.9</v>
      </c>
      <c r="E39">
        <v>18</v>
      </c>
      <c r="F39" s="2">
        <v>2100</v>
      </c>
      <c r="G39" s="3">
        <f t="shared" si="0"/>
        <v>116.66666666666667</v>
      </c>
      <c r="H39">
        <v>32</v>
      </c>
      <c r="I39" t="s">
        <v>402</v>
      </c>
      <c r="J39" t="s">
        <v>334</v>
      </c>
      <c r="K39" t="s">
        <v>170</v>
      </c>
      <c r="L39">
        <v>47.15</v>
      </c>
      <c r="M39" t="s">
        <v>403</v>
      </c>
    </row>
    <row r="40" spans="1:13" x14ac:dyDescent="0.3">
      <c r="A40" t="s">
        <v>413</v>
      </c>
      <c r="B40" t="s">
        <v>407</v>
      </c>
      <c r="C40" t="s">
        <v>340</v>
      </c>
      <c r="D40" s="1">
        <v>22.9</v>
      </c>
      <c r="E40">
        <v>18</v>
      </c>
      <c r="F40" s="2">
        <v>2000</v>
      </c>
      <c r="G40" s="3">
        <f t="shared" si="0"/>
        <v>111.11111111111111</v>
      </c>
      <c r="H40">
        <v>32</v>
      </c>
      <c r="I40" t="s">
        <v>402</v>
      </c>
      <c r="J40" t="s">
        <v>334</v>
      </c>
      <c r="K40" t="s">
        <v>170</v>
      </c>
      <c r="L40">
        <v>47.15</v>
      </c>
      <c r="M40" t="s">
        <v>403</v>
      </c>
    </row>
    <row r="41" spans="1:13" x14ac:dyDescent="0.3">
      <c r="A41" t="s">
        <v>414</v>
      </c>
      <c r="B41" t="s">
        <v>408</v>
      </c>
      <c r="C41" t="s">
        <v>340</v>
      </c>
      <c r="D41" s="1">
        <v>20.2</v>
      </c>
      <c r="E41">
        <v>14.5</v>
      </c>
      <c r="F41" s="2">
        <v>1900</v>
      </c>
      <c r="G41" s="3">
        <f t="shared" si="0"/>
        <v>131.0344827586207</v>
      </c>
      <c r="H41">
        <v>32</v>
      </c>
      <c r="I41" t="s">
        <v>402</v>
      </c>
      <c r="J41" t="s">
        <v>334</v>
      </c>
      <c r="K41" t="s">
        <v>170</v>
      </c>
      <c r="L41">
        <v>47.15</v>
      </c>
      <c r="M41" t="s">
        <v>403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Cost Summary</vt:lpstr>
      <vt:lpstr>Base Material Cost</vt:lpstr>
      <vt:lpstr>LED Material Cost</vt:lpstr>
      <vt:lpstr>Top Bulb</vt:lpstr>
      <vt:lpstr>1000 Bulbs</vt:lpstr>
      <vt:lpstr>Bees</vt:lpstr>
      <vt:lpstr>Bulbs </vt:lpstr>
      <vt:lpstr>prolighting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Rich J.</dc:creator>
  <cp:lastModifiedBy>Casco, Lake</cp:lastModifiedBy>
  <dcterms:created xsi:type="dcterms:W3CDTF">2019-03-26T22:36:38Z</dcterms:created>
  <dcterms:modified xsi:type="dcterms:W3CDTF">2019-06-27T15:53:19Z</dcterms:modified>
</cp:coreProperties>
</file>